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tejaltandel/Desktop/Accounting and Budgetry Systems/"/>
    </mc:Choice>
  </mc:AlternateContent>
  <xr:revisionPtr revIDLastSave="0" documentId="13_ncr:1_{A581EF5D-A0F0-2C4E-B02B-BCAD74B02CC5}" xr6:coauthVersionLast="47" xr6:coauthVersionMax="47" xr10:uidLastSave="{00000000-0000-0000-0000-000000000000}"/>
  <bookViews>
    <workbookView xWindow="0" yWindow="0" windowWidth="28800" windowHeight="18000" xr2:uid="{13D7C136-C530-C145-BECF-C44D939CF9B3}"/>
  </bookViews>
  <sheets>
    <sheet name="Chapter 5, PB2" sheetId="20" r:id="rId1"/>
    <sheet name="Chapter 5, PB3" sheetId="22" r:id="rId2"/>
    <sheet name="Chapter 5, PB5" sheetId="23" r:id="rId3"/>
    <sheet name="Chapter 7, PB7" sheetId="11" r:id="rId4"/>
    <sheet name="Chapter 8, PA4" sheetId="21" r:id="rId5"/>
    <sheet name="Chapter 11, PA7" sheetId="14" r:id="rId6"/>
    <sheet name="Chapter 11, PA10" sheetId="24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5" i="24" l="1"/>
  <c r="F24" i="24"/>
  <c r="F23" i="24"/>
  <c r="E24" i="24"/>
  <c r="D20" i="24"/>
  <c r="D13" i="24"/>
  <c r="D14" i="24"/>
  <c r="D15" i="24"/>
  <c r="D16" i="24"/>
  <c r="D17" i="24"/>
  <c r="D18" i="24"/>
  <c r="D19" i="24"/>
  <c r="D12" i="24"/>
  <c r="C14" i="24"/>
  <c r="C15" i="24" s="1"/>
  <c r="C16" i="24" s="1"/>
  <c r="C17" i="24" s="1"/>
  <c r="C18" i="24" s="1"/>
  <c r="C19" i="24" s="1"/>
  <c r="C13" i="24"/>
  <c r="G15" i="14"/>
  <c r="C24" i="14"/>
  <c r="C22" i="14"/>
  <c r="G16" i="14"/>
  <c r="D22" i="14" s="1"/>
  <c r="D24" i="14" s="1"/>
  <c r="E16" i="14"/>
  <c r="G14" i="14"/>
  <c r="G13" i="14"/>
  <c r="E14" i="14"/>
  <c r="E15" i="14"/>
  <c r="E13" i="14"/>
  <c r="C15" i="14"/>
  <c r="C14" i="14"/>
  <c r="C13" i="14"/>
  <c r="E85" i="11"/>
  <c r="F85" i="11"/>
  <c r="G85" i="11"/>
  <c r="H85" i="11"/>
  <c r="D85" i="11"/>
  <c r="G34" i="11"/>
  <c r="D29" i="23"/>
  <c r="F45" i="22"/>
  <c r="E45" i="22"/>
  <c r="D45" i="22"/>
  <c r="E44" i="22"/>
  <c r="D44" i="22"/>
  <c r="D19" i="23"/>
  <c r="E19" i="23" s="1"/>
  <c r="E20" i="23" s="1"/>
  <c r="D14" i="23"/>
  <c r="D30" i="23" s="1"/>
  <c r="D24" i="22"/>
  <c r="E38" i="22"/>
  <c r="D38" i="22"/>
  <c r="G31" i="22"/>
  <c r="E31" i="22"/>
  <c r="C57" i="20"/>
  <c r="C51" i="20"/>
  <c r="C46" i="20"/>
  <c r="C41" i="20"/>
  <c r="C36" i="20"/>
  <c r="C31" i="20"/>
  <c r="D26" i="20"/>
  <c r="D18" i="20"/>
  <c r="D20" i="23" l="1"/>
  <c r="D31" i="23"/>
  <c r="F20" i="23"/>
  <c r="F38" i="22"/>
</calcChain>
</file>

<file path=xl/sharedStrings.xml><?xml version="1.0" encoding="utf-8"?>
<sst xmlns="http://schemas.openxmlformats.org/spreadsheetml/2006/main" count="211" uniqueCount="152">
  <si>
    <t>A.</t>
  </si>
  <si>
    <t>B.</t>
  </si>
  <si>
    <t>C.</t>
  </si>
  <si>
    <t>Total</t>
  </si>
  <si>
    <t>Quarter 1</t>
  </si>
  <si>
    <t>Quarter 2</t>
  </si>
  <si>
    <t>Quarter 3</t>
  </si>
  <si>
    <t>Quarter 4</t>
  </si>
  <si>
    <t>Units to be produced</t>
  </si>
  <si>
    <t>DM per unit (lb/unit)</t>
  </si>
  <si>
    <t>+ Desired EI (# of units)</t>
  </si>
  <si>
    <t>Pounds of DM purchase requirements</t>
  </si>
  <si>
    <t>Total material required (pounds)</t>
  </si>
  <si>
    <t>- Beginning inventory (pounds)</t>
  </si>
  <si>
    <t>Total pouds needed for production</t>
  </si>
  <si>
    <t>DL hours per unit</t>
  </si>
  <si>
    <t>Total required DL hours</t>
  </si>
  <si>
    <t>Labor cost per hour</t>
  </si>
  <si>
    <t>What was the direct materials price variance for August?</t>
  </si>
  <si>
    <t>PA7. LO 11.4 There are two projects under consideration by the Rainbow factory. Each of the projects will require an initial</t>
  </si>
  <si>
    <t>investment of $35,000 and is expected to generate the following cash flows:</t>
  </si>
  <si>
    <t>recommendation on which one to accept.</t>
  </si>
  <si>
    <t>Use the information from the previous exercise ("If the discount rate is 12%") to calculate the internal rate of return on both projects and make a</t>
  </si>
  <si>
    <t>PA10. LO 11.5 he Ham and Egg Restaurant is considering an investment in a new oven that has a cost of $60,000, with</t>
  </si>
  <si>
    <t>annual net cash flows of $9,950 for 8 years. The required rate of return is 6%. Compute the net present value of this</t>
  </si>
  <si>
    <t>investment to determine whether or not you would recommend that Ham and Egg invest in this oven.</t>
  </si>
  <si>
    <t xml:space="preserve">PA4. </t>
  </si>
  <si>
    <t>Solution:</t>
  </si>
  <si>
    <r>
      <t xml:space="preserve">purchased 60,000 feet of raw material for $300,000, and </t>
    </r>
    <r>
      <rPr>
        <sz val="12"/>
        <color theme="1"/>
        <rFont val="Calibri (Body)"/>
      </rPr>
      <t>it takes 5 feet of raw materials to produce one park bench</t>
    </r>
    <r>
      <rPr>
        <sz val="12"/>
        <color theme="1"/>
        <rFont val="Calibri"/>
        <family val="2"/>
        <scheme val="minor"/>
      </rPr>
      <t xml:space="preserve">. </t>
    </r>
  </si>
  <si>
    <r>
      <t xml:space="preserve">In August, the company produced 10,000 park benches. </t>
    </r>
    <r>
      <rPr>
        <sz val="12"/>
        <color theme="1"/>
        <rFont val="Calibri (Body)"/>
      </rPr>
      <t>The standard cost for material output was $100,000</t>
    </r>
    <r>
      <rPr>
        <sz val="12"/>
        <color theme="1"/>
        <rFont val="Calibri"/>
        <family val="2"/>
        <scheme val="minor"/>
      </rPr>
      <t xml:space="preserve">, </t>
    </r>
  </si>
  <si>
    <r>
      <t xml:space="preserve">and there was an unfavorable direct materials quantity variance of </t>
    </r>
    <r>
      <rPr>
        <sz val="12"/>
        <color theme="1"/>
        <rFont val="Calibri (Body)"/>
      </rPr>
      <t>$6,000</t>
    </r>
    <r>
      <rPr>
        <sz val="12"/>
        <color theme="1"/>
        <rFont val="Calibri"/>
        <family val="2"/>
        <scheme val="minor"/>
      </rPr>
      <t>.</t>
    </r>
  </si>
  <si>
    <r>
      <t xml:space="preserve">What was the </t>
    </r>
    <r>
      <rPr>
        <b/>
        <sz val="12"/>
        <color theme="1"/>
        <rFont val="Calibri (Body)"/>
      </rPr>
      <t>total number of units of material used to produce the August output</t>
    </r>
    <r>
      <rPr>
        <b/>
        <sz val="12"/>
        <color theme="1"/>
        <rFont val="Calibri"/>
        <family val="2"/>
        <scheme val="minor"/>
      </rPr>
      <t>?</t>
    </r>
  </si>
  <si>
    <t>PB7. LO 7.3 Fill in the missing information from the following schedules (4 parts in total):</t>
  </si>
  <si>
    <t>Part 1 of 4</t>
  </si>
  <si>
    <t>Part 2 of 4</t>
  </si>
  <si>
    <t>Part 3 of 4</t>
  </si>
  <si>
    <t>Part 4 of 4</t>
  </si>
  <si>
    <t>Ace Industries employs a standard costing system in the manufacturing of its sole product, a park bench. They</t>
  </si>
  <si>
    <t>What is Ace Industries’ standard price for one feet of raw material?</t>
  </si>
  <si>
    <t>Direct material</t>
  </si>
  <si>
    <t>Direct labor cost</t>
  </si>
  <si>
    <t>= $23.50 per hour × 3,200 hours</t>
  </si>
  <si>
    <t>= $75,200 × 225%</t>
  </si>
  <si>
    <t>Selling expenses</t>
  </si>
  <si>
    <t>Administrative expenses</t>
  </si>
  <si>
    <t>= $32,125</t>
  </si>
  <si>
    <t>= $31,125</t>
  </si>
  <si>
    <t>= $22,225</t>
  </si>
  <si>
    <t>PRIME COSTS</t>
  </si>
  <si>
    <t>= $32,125 + $75,200</t>
  </si>
  <si>
    <t>CONVERSION COSTS</t>
  </si>
  <si>
    <t>Direct labor cost + applied manufacturing overhead costs</t>
  </si>
  <si>
    <t>= $75,200 + $169,200</t>
  </si>
  <si>
    <t>TOTAL PRODUCT COST</t>
  </si>
  <si>
    <t>= $32,125 + $244,400</t>
  </si>
  <si>
    <t>D.</t>
  </si>
  <si>
    <t>TOTAL PERIOD COSTS</t>
  </si>
  <si>
    <t>= $22,225 + $31,125</t>
  </si>
  <si>
    <t>E.</t>
  </si>
  <si>
    <t>= $32,125 ÷ 6,425</t>
  </si>
  <si>
    <t>= $5 per unit</t>
  </si>
  <si>
    <t>EQUIVALENT PER UNIT MATERIAL COST</t>
  </si>
  <si>
    <t>F.</t>
  </si>
  <si>
    <t xml:space="preserve">EQUIVALENT PER UNIT CONVERSION COST </t>
  </si>
  <si>
    <t>= $244,400 ÷ 6,425 units</t>
  </si>
  <si>
    <t>= $38.04 per unit</t>
  </si>
  <si>
    <r>
      <t>= </t>
    </r>
    <r>
      <rPr>
        <sz val="12"/>
        <color rgb="FF222222"/>
        <rFont val="Calibri"/>
        <family val="2"/>
      </rPr>
      <t>Direct labor cost × 225%</t>
    </r>
  </si>
  <si>
    <r>
      <t>= </t>
    </r>
    <r>
      <rPr>
        <sz val="12"/>
        <color rgb="FF222222"/>
        <rFont val="Calibri"/>
        <family val="2"/>
      </rPr>
      <t>Direct material cost + Direct labor cost</t>
    </r>
  </si>
  <si>
    <r>
      <t>= </t>
    </r>
    <r>
      <rPr>
        <sz val="12"/>
        <color rgb="FF222222"/>
        <rFont val="Calibri"/>
        <family val="2"/>
      </rPr>
      <t>Direct material Cost + conversion cost</t>
    </r>
  </si>
  <si>
    <r>
      <t>= </t>
    </r>
    <r>
      <rPr>
        <sz val="12"/>
        <color rgb="FF222222"/>
        <rFont val="Calibri"/>
        <family val="2"/>
      </rPr>
      <t>Selling expenses + administrative expenses</t>
    </r>
  </si>
  <si>
    <r>
      <t>= </t>
    </r>
    <r>
      <rPr>
        <sz val="12"/>
        <color rgb="FF222222"/>
        <rFont val="Calibri"/>
        <family val="2"/>
      </rPr>
      <t>Direct material cost ÷ equivalent units of material</t>
    </r>
  </si>
  <si>
    <r>
      <t>= </t>
    </r>
    <r>
      <rPr>
        <sz val="12"/>
        <color rgb="FF222222"/>
        <rFont val="Calibri"/>
        <family val="2"/>
      </rPr>
      <t>Total conversion costs ÷ Equivalent units</t>
    </r>
  </si>
  <si>
    <t>Material</t>
  </si>
  <si>
    <t>Conversion</t>
  </si>
  <si>
    <t>% Completed</t>
  </si>
  <si>
    <t>Units</t>
  </si>
  <si>
    <t xml:space="preserve">Units Completed </t>
  </si>
  <si>
    <t xml:space="preserve">Ending WIP </t>
  </si>
  <si>
    <t>Total Equivalent Units</t>
  </si>
  <si>
    <t>COST PER EQUIVALENT UNIT</t>
  </si>
  <si>
    <t>Total Unit Cost</t>
  </si>
  <si>
    <t>Total cost added</t>
  </si>
  <si>
    <t>Equivalent Units</t>
  </si>
  <si>
    <t>Cost per Equivalent Units</t>
  </si>
  <si>
    <t xml:space="preserve">Manufacturing overhead </t>
  </si>
  <si>
    <t>Units completed and transferred</t>
  </si>
  <si>
    <t>Units started</t>
  </si>
  <si>
    <t>TOTAL AMOUNT TRANSFERRED TO FINISHED GOODS</t>
  </si>
  <si>
    <t>Beginning WIP Inventory</t>
  </si>
  <si>
    <t>Total material cost</t>
  </si>
  <si>
    <t>Total conversion cost</t>
  </si>
  <si>
    <t>Units completed and transferred out</t>
  </si>
  <si>
    <t>Materials</t>
  </si>
  <si>
    <t>Units started during month</t>
  </si>
  <si>
    <t>Ending inventory</t>
  </si>
  <si>
    <t>Ending WIP</t>
  </si>
  <si>
    <t>Equivalent units produced</t>
  </si>
  <si>
    <t>Total amount transferred to Finished Goods</t>
  </si>
  <si>
    <t>WORK IN PROCESS INVENTORY</t>
  </si>
  <si>
    <t>Cost per Equivalent unit</t>
  </si>
  <si>
    <t>Total Cost per unit</t>
  </si>
  <si>
    <t>Expected sales</t>
  </si>
  <si>
    <t>Sales Price per unit</t>
  </si>
  <si>
    <t>Total Sales Revenue</t>
  </si>
  <si>
    <t>Desired Ending Inventory</t>
  </si>
  <si>
    <t>Total Required Units</t>
  </si>
  <si>
    <t>Beginning Inventory</t>
  </si>
  <si>
    <t>Required Production</t>
  </si>
  <si>
    <t>Cost per pound</t>
  </si>
  <si>
    <t>Total cost of direct material purchase</t>
  </si>
  <si>
    <t>Direct labor hours per unit</t>
  </si>
  <si>
    <t>Total required direct labor hours</t>
  </si>
  <si>
    <t>Total direct labor cost</t>
  </si>
  <si>
    <t>Quarter 1, Year 2</t>
  </si>
  <si>
    <t>Total DL hours cost</t>
  </si>
  <si>
    <t xml:space="preserve"> Standard price per unit of material = Standard material cost per unit / Quantity of material per unit</t>
  </si>
  <si>
    <t>Direct material quantity variance = $6,000</t>
  </si>
  <si>
    <t>Standard Price * (Standard quantity - Actual quantity) = $6,000</t>
  </si>
  <si>
    <t>Actual price of material = $300,000 / 60,000 = $5 per feet</t>
  </si>
  <si>
    <t>Direct material price variance for August = (Standard price - Actual price) * Actual quantity purchase</t>
  </si>
  <si>
    <t>= ($2 - $5) * 60,000</t>
  </si>
  <si>
    <t>= $180,000</t>
  </si>
  <si>
    <t>($100,000 / 10,000) / 5</t>
  </si>
  <si>
    <t>$2 (5 x 10,000) - Actual quantity = -$6,000</t>
  </si>
  <si>
    <t>Actual quantity = ( $100,000 + $6,000 ) / 2</t>
  </si>
  <si>
    <t>Actual quantity = 53000 ft</t>
  </si>
  <si>
    <t xml:space="preserve"> $2 per feet</t>
  </si>
  <si>
    <t>Year</t>
  </si>
  <si>
    <t>Project Alpha</t>
  </si>
  <si>
    <t>Project Beta</t>
  </si>
  <si>
    <t>Cash Flow</t>
  </si>
  <si>
    <t>PVCF</t>
  </si>
  <si>
    <t>TOTAL PVCF</t>
  </si>
  <si>
    <t>Present Value Interest Factor (PVIF) @12%</t>
  </si>
  <si>
    <t>NPV CALCULATION FOR EACH PROJECT</t>
  </si>
  <si>
    <t>Initial Investment</t>
  </si>
  <si>
    <t>Total PVCF</t>
  </si>
  <si>
    <t>NPV</t>
  </si>
  <si>
    <t>No. of Years</t>
  </si>
  <si>
    <t>Required Rate of Return = 6%</t>
  </si>
  <si>
    <t>Present Value Factor Formula = 1 / ( 1 + r ) ^ n</t>
  </si>
  <si>
    <t>The cumulative present value factor for 8 years will be as follows:</t>
  </si>
  <si>
    <t>Where r =</t>
  </si>
  <si>
    <t>n =</t>
  </si>
  <si>
    <t>No. of years</t>
  </si>
  <si>
    <t>Present Value Factor</t>
  </si>
  <si>
    <t>Total Present Value Factor</t>
  </si>
  <si>
    <t>1-8 Years</t>
  </si>
  <si>
    <t>Present Value Factor (%)</t>
  </si>
  <si>
    <t>Cash Inflow</t>
  </si>
  <si>
    <t>Cash Outflow</t>
  </si>
  <si>
    <t>NPV is positive (&gt; 0) T herefore, the company can expect a profit and should consider moving forward with the investment.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</si>
</sst>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_(* #,##0_);_(* \(#,##0\);_(* &quot;-&quot;??_);_(@_)"/>
    <numFmt numFmtId="165" formatCode="_(&quot;$&quot;* #,##0_);_(&quot;$&quot;* \(#,##0\);_(&quot;$&quot;* &quot;-&quot;??_);_(@_)"/>
    <numFmt numFmtId="175" formatCode="0.0000"/>
  </numFmts>
  <fonts count="28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424242"/>
      <name val="Calibri"/>
      <family val="2"/>
      <scheme val="minor"/>
    </font>
    <font>
      <b/>
      <sz val="12"/>
      <color rgb="FF7030A0"/>
      <name val="Calibri"/>
      <family val="2"/>
      <scheme val="minor"/>
    </font>
    <font>
      <sz val="8"/>
      <name val="Calibri"/>
      <family val="2"/>
      <scheme val="minor"/>
    </font>
    <font>
      <b/>
      <u/>
      <sz val="12"/>
      <color rgb="FF0070C0"/>
      <name val="Calibri"/>
      <family val="2"/>
      <scheme val="minor"/>
    </font>
    <font>
      <u val="singleAccounting"/>
      <sz val="12"/>
      <color theme="1"/>
      <name val="Calibri"/>
      <family val="2"/>
      <scheme val="minor"/>
    </font>
    <font>
      <b/>
      <sz val="12"/>
      <color theme="1"/>
      <name val="Calibri (Body)"/>
    </font>
    <font>
      <b/>
      <sz val="12"/>
      <color theme="9" tint="-0.499984740745262"/>
      <name val="Calibri"/>
      <family val="2"/>
      <scheme val="minor"/>
    </font>
    <font>
      <sz val="12"/>
      <color theme="9" tint="-0.499984740745262"/>
      <name val="Calibri"/>
      <family val="2"/>
      <scheme val="minor"/>
    </font>
    <font>
      <sz val="12"/>
      <color theme="1"/>
      <name val="Calibri (Body)"/>
    </font>
    <font>
      <sz val="12"/>
      <color rgb="FF7030A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6"/>
      <color rgb="FF222222"/>
      <name val="Helvetica"/>
      <family val="2"/>
    </font>
    <font>
      <b/>
      <sz val="12"/>
      <color rgb="FF222222"/>
      <name val="Calibri"/>
      <family val="2"/>
    </font>
    <font>
      <b/>
      <sz val="12"/>
      <color rgb="FF0070C0"/>
      <name val="Calibri"/>
      <family val="2"/>
    </font>
    <font>
      <sz val="12"/>
      <color theme="1"/>
      <name val="Calibri"/>
      <family val="2"/>
    </font>
    <font>
      <sz val="12"/>
      <color rgb="FF222222"/>
      <name val="Calibri"/>
      <family val="2"/>
    </font>
    <font>
      <b/>
      <sz val="12"/>
      <color theme="1"/>
      <name val="Calibri"/>
      <family val="2"/>
    </font>
    <font>
      <b/>
      <sz val="12"/>
      <color rgb="FFC00000"/>
      <name val="Calibri"/>
      <family val="2"/>
    </font>
    <font>
      <sz val="12"/>
      <color rgb="FF0070C0"/>
      <name val="Calibri"/>
      <family val="2"/>
      <scheme val="minor"/>
    </font>
    <font>
      <b/>
      <sz val="12"/>
      <color rgb="FF333333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222222"/>
      <name val="Calibri"/>
      <family val="2"/>
      <scheme val="minor"/>
    </font>
    <font>
      <sz val="12"/>
      <color rgb="FF111111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94">
    <xf numFmtId="0" fontId="0" fillId="0" borderId="0" xfId="0"/>
    <xf numFmtId="0" fontId="0" fillId="0" borderId="0" xfId="0" applyAlignment="1">
      <alignment horizontal="center" vertical="center"/>
    </xf>
    <xf numFmtId="0" fontId="2" fillId="0" borderId="0" xfId="0" applyFont="1"/>
    <xf numFmtId="164" fontId="0" fillId="0" borderId="0" xfId="0" applyNumberFormat="1"/>
    <xf numFmtId="0" fontId="2" fillId="0" borderId="0" xfId="0" applyFont="1" applyAlignment="1">
      <alignment horizontal="center"/>
    </xf>
    <xf numFmtId="0" fontId="5" fillId="0" borderId="0" xfId="0" applyFont="1"/>
    <xf numFmtId="0" fontId="2" fillId="0" borderId="0" xfId="0" quotePrefix="1" applyFont="1"/>
    <xf numFmtId="44" fontId="2" fillId="0" borderId="0" xfId="2" applyFont="1"/>
    <xf numFmtId="164" fontId="0" fillId="0" borderId="0" xfId="1" applyNumberFormat="1" applyFont="1"/>
    <xf numFmtId="0" fontId="4" fillId="0" borderId="0" xfId="0" applyFont="1"/>
    <xf numFmtId="0" fontId="3" fillId="0" borderId="0" xfId="0" applyFont="1"/>
    <xf numFmtId="165" fontId="2" fillId="0" borderId="0" xfId="2" applyNumberFormat="1" applyFont="1"/>
    <xf numFmtId="44" fontId="0" fillId="0" borderId="0" xfId="0" applyNumberFormat="1"/>
    <xf numFmtId="0" fontId="4" fillId="0" borderId="0" xfId="0" applyFont="1" applyAlignment="1">
      <alignment horizontal="center"/>
    </xf>
    <xf numFmtId="164" fontId="2" fillId="0" borderId="0" xfId="1" applyNumberFormat="1" applyFont="1"/>
    <xf numFmtId="165" fontId="2" fillId="0" borderId="0" xfId="0" applyNumberFormat="1" applyFont="1"/>
    <xf numFmtId="164" fontId="9" fillId="0" borderId="0" xfId="0" applyNumberFormat="1" applyFont="1"/>
    <xf numFmtId="44" fontId="8" fillId="0" borderId="0" xfId="2" applyFont="1"/>
    <xf numFmtId="0" fontId="0" fillId="0" borderId="0" xfId="0" applyAlignment="1">
      <alignment horizontal="right"/>
    </xf>
    <xf numFmtId="0" fontId="2" fillId="0" borderId="0" xfId="0" applyFont="1" applyAlignment="1">
      <alignment horizontal="right"/>
    </xf>
    <xf numFmtId="10" fontId="2" fillId="0" borderId="0" xfId="0" applyNumberFormat="1" applyFont="1"/>
    <xf numFmtId="44" fontId="2" fillId="0" borderId="0" xfId="0" applyNumberFormat="1" applyFont="1"/>
    <xf numFmtId="9" fontId="0" fillId="0" borderId="0" xfId="0" applyNumberFormat="1" applyAlignment="1">
      <alignment horizontal="right"/>
    </xf>
    <xf numFmtId="164" fontId="2" fillId="0" borderId="0" xfId="1" applyNumberFormat="1" applyFont="1" applyAlignment="1">
      <alignment horizontal="right"/>
    </xf>
    <xf numFmtId="0" fontId="2" fillId="0" borderId="0" xfId="0" applyFont="1" applyAlignment="1">
      <alignment horizontal="left" indent="3"/>
    </xf>
    <xf numFmtId="9" fontId="2" fillId="0" borderId="0" xfId="3" applyFont="1" applyAlignment="1">
      <alignment horizontal="right"/>
    </xf>
    <xf numFmtId="0" fontId="2" fillId="0" borderId="0" xfId="0" applyFont="1" applyAlignment="1">
      <alignment horizontal="left" indent="2"/>
    </xf>
    <xf numFmtId="0" fontId="3" fillId="0" borderId="0" xfId="0" applyFont="1" applyAlignment="1">
      <alignment horizontal="right"/>
    </xf>
    <xf numFmtId="44" fontId="3" fillId="0" borderId="0" xfId="2" applyFont="1" applyAlignment="1">
      <alignment horizontal="right"/>
    </xf>
    <xf numFmtId="165" fontId="3" fillId="0" borderId="0" xfId="2" applyNumberFormat="1" applyFont="1" applyAlignment="1">
      <alignment horizontal="left"/>
    </xf>
    <xf numFmtId="9" fontId="3" fillId="0" borderId="0" xfId="3" applyFont="1" applyAlignment="1">
      <alignment horizontal="right"/>
    </xf>
    <xf numFmtId="164" fontId="3" fillId="0" borderId="0" xfId="1" applyNumberFormat="1" applyFont="1" applyAlignment="1">
      <alignment horizontal="right"/>
    </xf>
    <xf numFmtId="44" fontId="3" fillId="0" borderId="0" xfId="0" applyNumberFormat="1" applyFont="1" applyAlignment="1">
      <alignment horizontal="right"/>
    </xf>
    <xf numFmtId="0" fontId="11" fillId="0" borderId="0" xfId="0" applyFont="1" applyAlignment="1">
      <alignment horizontal="right"/>
    </xf>
    <xf numFmtId="0" fontId="12" fillId="0" borderId="0" xfId="0" applyFont="1"/>
    <xf numFmtId="0" fontId="11" fillId="0" borderId="0" xfId="0" applyFont="1"/>
    <xf numFmtId="44" fontId="11" fillId="0" borderId="0" xfId="2" applyFont="1" applyAlignment="1">
      <alignment horizontal="right"/>
    </xf>
    <xf numFmtId="165" fontId="11" fillId="0" borderId="0" xfId="2" applyNumberFormat="1" applyFont="1" applyAlignment="1">
      <alignment horizontal="left"/>
    </xf>
    <xf numFmtId="9" fontId="11" fillId="0" borderId="0" xfId="3" applyFont="1" applyAlignment="1">
      <alignment horizontal="right"/>
    </xf>
    <xf numFmtId="164" fontId="11" fillId="0" borderId="0" xfId="1" applyNumberFormat="1" applyFont="1" applyAlignment="1">
      <alignment horizontal="right"/>
    </xf>
    <xf numFmtId="44" fontId="11" fillId="0" borderId="0" xfId="0" applyNumberFormat="1" applyFont="1" applyAlignment="1">
      <alignment horizontal="right"/>
    </xf>
    <xf numFmtId="165" fontId="11" fillId="0" borderId="0" xfId="2" applyNumberFormat="1" applyFont="1" applyAlignment="1">
      <alignment horizontal="right"/>
    </xf>
    <xf numFmtId="165" fontId="3" fillId="0" borderId="0" xfId="2" applyNumberFormat="1" applyFont="1" applyAlignment="1">
      <alignment horizontal="right"/>
    </xf>
    <xf numFmtId="9" fontId="2" fillId="0" borderId="0" xfId="0" applyNumberFormat="1" applyFont="1"/>
    <xf numFmtId="0" fontId="2" fillId="0" borderId="0" xfId="0" quotePrefix="1" applyFont="1" applyAlignment="1">
      <alignment horizontal="left" indent="2"/>
    </xf>
    <xf numFmtId="0" fontId="2" fillId="0" borderId="0" xfId="0" applyFont="1" applyAlignment="1">
      <alignment horizontal="left"/>
    </xf>
    <xf numFmtId="0" fontId="6" fillId="0" borderId="0" xfId="0" applyFont="1" applyAlignment="1">
      <alignment horizontal="left"/>
    </xf>
    <xf numFmtId="0" fontId="6" fillId="0" borderId="0" xfId="0" quotePrefix="1" applyFont="1" applyAlignment="1">
      <alignment horizontal="left" indent="2"/>
    </xf>
    <xf numFmtId="0" fontId="14" fillId="0" borderId="0" xfId="0" applyFont="1"/>
    <xf numFmtId="0" fontId="2" fillId="0" borderId="0" xfId="0" quotePrefix="1" applyFont="1" applyAlignment="1">
      <alignment horizontal="left"/>
    </xf>
    <xf numFmtId="0" fontId="15" fillId="0" borderId="0" xfId="0" applyFont="1"/>
    <xf numFmtId="6" fontId="2" fillId="0" borderId="0" xfId="0" applyNumberFormat="1" applyFont="1"/>
    <xf numFmtId="3" fontId="2" fillId="0" borderId="0" xfId="0" applyNumberFormat="1" applyFont="1"/>
    <xf numFmtId="8" fontId="2" fillId="0" borderId="0" xfId="0" applyNumberFormat="1" applyFont="1"/>
    <xf numFmtId="49" fontId="4" fillId="0" borderId="0" xfId="0" applyNumberFormat="1" applyFont="1" applyAlignment="1">
      <alignment horizontal="right"/>
    </xf>
    <xf numFmtId="0" fontId="2" fillId="0" borderId="0" xfId="0" quotePrefix="1" applyFont="1" applyAlignment="1">
      <alignment horizontal="left" indent="4"/>
    </xf>
    <xf numFmtId="0" fontId="16" fillId="0" borderId="0" xfId="0" applyFont="1"/>
    <xf numFmtId="0" fontId="0" fillId="0" borderId="0" xfId="0" applyFont="1"/>
    <xf numFmtId="44" fontId="0" fillId="0" borderId="0" xfId="0" applyNumberFormat="1" applyFont="1"/>
    <xf numFmtId="0" fontId="10" fillId="0" borderId="0" xfId="0" applyFont="1"/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17" fillId="0" borderId="0" xfId="0" applyFont="1"/>
    <xf numFmtId="0" fontId="18" fillId="0" borderId="0" xfId="0" applyFont="1" applyAlignment="1">
      <alignment horizontal="left" vertical="center"/>
    </xf>
    <xf numFmtId="44" fontId="17" fillId="0" borderId="0" xfId="0" applyNumberFormat="1" applyFont="1"/>
    <xf numFmtId="44" fontId="18" fillId="0" borderId="0" xfId="2" applyFont="1"/>
    <xf numFmtId="0" fontId="18" fillId="0" borderId="0" xfId="0" applyFont="1"/>
    <xf numFmtId="0" fontId="19" fillId="0" borderId="0" xfId="0" applyFont="1"/>
    <xf numFmtId="0" fontId="20" fillId="0" borderId="0" xfId="0" applyFont="1"/>
    <xf numFmtId="43" fontId="18" fillId="0" borderId="0" xfId="1" applyFont="1"/>
    <xf numFmtId="43" fontId="18" fillId="0" borderId="0" xfId="0" applyNumberFormat="1" applyFont="1"/>
    <xf numFmtId="0" fontId="18" fillId="0" borderId="0" xfId="0" quotePrefix="1" applyFont="1" applyAlignment="1">
      <alignment horizontal="left" vertical="center"/>
    </xf>
    <xf numFmtId="44" fontId="21" fillId="0" borderId="0" xfId="0" applyNumberFormat="1" applyFont="1"/>
    <xf numFmtId="0" fontId="19" fillId="0" borderId="0" xfId="0" applyFont="1" applyAlignment="1">
      <alignment horizontal="left" vertical="center"/>
    </xf>
    <xf numFmtId="0" fontId="21" fillId="0" borderId="0" xfId="0" applyFont="1"/>
    <xf numFmtId="0" fontId="21" fillId="0" borderId="0" xfId="0" applyFont="1" applyAlignment="1">
      <alignment horizontal="left" vertical="center"/>
    </xf>
    <xf numFmtId="0" fontId="17" fillId="0" borderId="0" xfId="0" applyFont="1" applyAlignment="1">
      <alignment horizontal="left" vertical="center"/>
    </xf>
    <xf numFmtId="0" fontId="20" fillId="0" borderId="0" xfId="0" applyFont="1" applyAlignment="1">
      <alignment horizontal="left" vertical="center"/>
    </xf>
    <xf numFmtId="44" fontId="21" fillId="0" borderId="0" xfId="0" applyNumberFormat="1" applyFont="1" applyAlignment="1">
      <alignment horizontal="left" vertical="center"/>
    </xf>
    <xf numFmtId="0" fontId="22" fillId="0" borderId="0" xfId="0" applyFont="1"/>
    <xf numFmtId="164" fontId="18" fillId="0" borderId="0" xfId="1" applyNumberFormat="1" applyFont="1" applyAlignment="1">
      <alignment horizontal="right"/>
    </xf>
    <xf numFmtId="0" fontId="17" fillId="0" borderId="0" xfId="0" applyFont="1" applyAlignment="1">
      <alignment horizontal="left"/>
    </xf>
    <xf numFmtId="0" fontId="20" fillId="0" borderId="0" xfId="0" applyFont="1" applyAlignment="1">
      <alignment horizontal="left"/>
    </xf>
    <xf numFmtId="44" fontId="21" fillId="0" borderId="0" xfId="0" applyNumberFormat="1" applyFont="1" applyAlignment="1">
      <alignment horizontal="left"/>
    </xf>
    <xf numFmtId="0" fontId="0" fillId="0" borderId="1" xfId="0" applyBorder="1"/>
    <xf numFmtId="0" fontId="23" fillId="0" borderId="0" xfId="0" applyFont="1"/>
    <xf numFmtId="0" fontId="0" fillId="0" borderId="0" xfId="0" applyFont="1" applyAlignment="1">
      <alignment horizontal="right"/>
    </xf>
    <xf numFmtId="0" fontId="0" fillId="0" borderId="0" xfId="0" applyBorder="1"/>
    <xf numFmtId="9" fontId="0" fillId="0" borderId="0" xfId="0" applyNumberFormat="1" applyBorder="1"/>
    <xf numFmtId="44" fontId="4" fillId="0" borderId="2" xfId="0" applyNumberFormat="1" applyFont="1" applyBorder="1"/>
    <xf numFmtId="0" fontId="4" fillId="0" borderId="4" xfId="0" applyFont="1" applyBorder="1" applyAlignment="1">
      <alignment horizontal="left"/>
    </xf>
    <xf numFmtId="0" fontId="0" fillId="0" borderId="4" xfId="0" applyBorder="1" applyAlignment="1">
      <alignment horizontal="left"/>
    </xf>
    <xf numFmtId="44" fontId="0" fillId="0" borderId="2" xfId="0" applyNumberFormat="1" applyFont="1" applyBorder="1"/>
    <xf numFmtId="0" fontId="24" fillId="0" borderId="4" xfId="0" applyFont="1" applyBorder="1"/>
    <xf numFmtId="0" fontId="4" fillId="0" borderId="5" xfId="0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0" fillId="0" borderId="5" xfId="0" applyBorder="1"/>
    <xf numFmtId="0" fontId="4" fillId="0" borderId="5" xfId="0" applyFont="1" applyBorder="1"/>
    <xf numFmtId="0" fontId="0" fillId="0" borderId="0" xfId="0" applyNumberFormat="1" applyBorder="1"/>
    <xf numFmtId="0" fontId="0" fillId="0" borderId="2" xfId="0" applyNumberFormat="1" applyBorder="1"/>
    <xf numFmtId="0" fontId="0" fillId="0" borderId="0" xfId="0" applyNumberFormat="1" applyFont="1"/>
    <xf numFmtId="0" fontId="0" fillId="0" borderId="0" xfId="0" applyNumberFormat="1" applyFont="1" applyAlignment="1">
      <alignment horizontal="right"/>
    </xf>
    <xf numFmtId="0" fontId="24" fillId="0" borderId="0" xfId="0" applyFont="1" applyBorder="1"/>
    <xf numFmtId="0" fontId="2" fillId="0" borderId="0" xfId="0" applyFont="1" applyBorder="1"/>
    <xf numFmtId="164" fontId="2" fillId="0" borderId="0" xfId="1" applyNumberFormat="1" applyFont="1" applyBorder="1" applyAlignment="1">
      <alignment horizontal="right"/>
    </xf>
    <xf numFmtId="0" fontId="3" fillId="0" borderId="0" xfId="0" applyFont="1" applyBorder="1"/>
    <xf numFmtId="0" fontId="4" fillId="0" borderId="0" xfId="0" applyFont="1" applyBorder="1"/>
    <xf numFmtId="0" fontId="0" fillId="0" borderId="0" xfId="0" applyFont="1" applyBorder="1"/>
    <xf numFmtId="0" fontId="0" fillId="0" borderId="0" xfId="0" applyNumberFormat="1" applyFont="1" applyBorder="1"/>
    <xf numFmtId="44" fontId="0" fillId="0" borderId="0" xfId="0" applyNumberFormat="1" applyFont="1" applyBorder="1"/>
    <xf numFmtId="44" fontId="0" fillId="0" borderId="0" xfId="0" applyNumberFormat="1" applyFont="1" applyBorder="1" applyAlignment="1">
      <alignment horizontal="right"/>
    </xf>
    <xf numFmtId="0" fontId="4" fillId="0" borderId="6" xfId="0" applyFont="1" applyBorder="1"/>
    <xf numFmtId="0" fontId="0" fillId="0" borderId="6" xfId="0" applyBorder="1"/>
    <xf numFmtId="44" fontId="0" fillId="0" borderId="6" xfId="0" applyNumberFormat="1" applyBorder="1"/>
    <xf numFmtId="0" fontId="25" fillId="0" borderId="0" xfId="0" applyFont="1"/>
    <xf numFmtId="0" fontId="26" fillId="0" borderId="0" xfId="0" applyFont="1"/>
    <xf numFmtId="0" fontId="25" fillId="0" borderId="6" xfId="0" applyFont="1" applyBorder="1"/>
    <xf numFmtId="0" fontId="15" fillId="0" borderId="6" xfId="0" applyFont="1" applyBorder="1"/>
    <xf numFmtId="44" fontId="4" fillId="0" borderId="6" xfId="0" applyNumberFormat="1" applyFont="1" applyBorder="1"/>
    <xf numFmtId="0" fontId="15" fillId="0" borderId="2" xfId="0" applyFont="1" applyBorder="1"/>
    <xf numFmtId="0" fontId="2" fillId="0" borderId="0" xfId="0" applyFont="1" applyAlignment="1">
      <alignment wrapText="1"/>
    </xf>
    <xf numFmtId="44" fontId="3" fillId="0" borderId="0" xfId="0" applyNumberFormat="1" applyFont="1"/>
    <xf numFmtId="0" fontId="0" fillId="0" borderId="6" xfId="0" applyNumberFormat="1" applyBorder="1"/>
    <xf numFmtId="0" fontId="4" fillId="0" borderId="0" xfId="0" applyNumberFormat="1" applyFont="1" applyBorder="1"/>
    <xf numFmtId="44" fontId="15" fillId="0" borderId="2" xfId="0" applyNumberFormat="1" applyFont="1" applyBorder="1"/>
    <xf numFmtId="44" fontId="25" fillId="0" borderId="0" xfId="0" applyNumberFormat="1" applyFont="1"/>
    <xf numFmtId="0" fontId="15" fillId="0" borderId="0" xfId="0" applyFont="1" applyBorder="1"/>
    <xf numFmtId="0" fontId="25" fillId="0" borderId="0" xfId="0" applyFont="1" applyBorder="1"/>
    <xf numFmtId="0" fontId="4" fillId="0" borderId="4" xfId="0" applyFont="1" applyBorder="1" applyAlignment="1">
      <alignment horizontal="left"/>
    </xf>
    <xf numFmtId="0" fontId="4" fillId="0" borderId="4" xfId="0" applyFont="1" applyBorder="1" applyAlignment="1"/>
    <xf numFmtId="0" fontId="0" fillId="0" borderId="4" xfId="0" applyBorder="1" applyAlignment="1"/>
    <xf numFmtId="0" fontId="0" fillId="0" borderId="0" xfId="0" applyBorder="1" applyAlignment="1"/>
    <xf numFmtId="0" fontId="0" fillId="0" borderId="4" xfId="0" applyBorder="1"/>
    <xf numFmtId="0" fontId="4" fillId="0" borderId="0" xfId="0" applyFont="1" applyBorder="1" applyAlignment="1">
      <alignment horizontal="left"/>
    </xf>
    <xf numFmtId="0" fontId="25" fillId="0" borderId="0" xfId="0" applyFont="1" applyFill="1"/>
    <xf numFmtId="44" fontId="4" fillId="2" borderId="2" xfId="0" applyNumberFormat="1" applyFont="1" applyFill="1" applyBorder="1"/>
    <xf numFmtId="44" fontId="15" fillId="2" borderId="2" xfId="0" applyNumberFormat="1" applyFont="1" applyFill="1" applyBorder="1"/>
    <xf numFmtId="0" fontId="4" fillId="2" borderId="0" xfId="0" applyFont="1" applyFill="1"/>
    <xf numFmtId="44" fontId="4" fillId="2" borderId="0" xfId="0" applyNumberFormat="1" applyFont="1" applyFill="1"/>
    <xf numFmtId="0" fontId="15" fillId="2" borderId="0" xfId="0" applyFont="1" applyFill="1"/>
    <xf numFmtId="0" fontId="4" fillId="2" borderId="0" xfId="0" applyFont="1" applyFill="1" applyBorder="1"/>
    <xf numFmtId="0" fontId="17" fillId="0" borderId="2" xfId="0" applyFont="1" applyBorder="1"/>
    <xf numFmtId="0" fontId="21" fillId="0" borderId="2" xfId="0" applyFont="1" applyBorder="1"/>
    <xf numFmtId="0" fontId="0" fillId="0" borderId="0" xfId="0" quotePrefix="1" applyFont="1"/>
    <xf numFmtId="0" fontId="20" fillId="0" borderId="4" xfId="0" applyFont="1" applyBorder="1"/>
    <xf numFmtId="0" fontId="17" fillId="0" borderId="0" xfId="0" applyFont="1" applyBorder="1"/>
    <xf numFmtId="44" fontId="17" fillId="0" borderId="1" xfId="0" applyNumberFormat="1" applyFont="1" applyBorder="1"/>
    <xf numFmtId="44" fontId="20" fillId="0" borderId="0" xfId="0" applyNumberFormat="1" applyFont="1"/>
    <xf numFmtId="44" fontId="17" fillId="0" borderId="2" xfId="0" applyNumberFormat="1" applyFont="1" applyBorder="1"/>
    <xf numFmtId="0" fontId="20" fillId="0" borderId="0" xfId="0" applyNumberFormat="1" applyFont="1"/>
    <xf numFmtId="0" fontId="13" fillId="0" borderId="0" xfId="0" applyFont="1"/>
    <xf numFmtId="0" fontId="10" fillId="0" borderId="0" xfId="0" quotePrefix="1" applyFont="1"/>
    <xf numFmtId="44" fontId="13" fillId="0" borderId="0" xfId="0" applyNumberFormat="1" applyFont="1"/>
    <xf numFmtId="0" fontId="13" fillId="0" borderId="1" xfId="0" applyFont="1" applyBorder="1"/>
    <xf numFmtId="44" fontId="10" fillId="0" borderId="2" xfId="0" applyNumberFormat="1" applyFont="1" applyBorder="1"/>
    <xf numFmtId="0" fontId="2" fillId="0" borderId="0" xfId="0" applyNumberFormat="1" applyFont="1"/>
    <xf numFmtId="0" fontId="2" fillId="0" borderId="0" xfId="1" applyNumberFormat="1" applyFont="1"/>
    <xf numFmtId="0" fontId="4" fillId="0" borderId="2" xfId="1" applyNumberFormat="1" applyFont="1" applyBorder="1" applyAlignment="1">
      <alignment horizontal="center"/>
    </xf>
    <xf numFmtId="0" fontId="4" fillId="0" borderId="2" xfId="0" applyNumberFormat="1" applyFont="1" applyBorder="1"/>
    <xf numFmtId="0" fontId="4" fillId="0" borderId="6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0" fillId="0" borderId="6" xfId="0" applyNumberFormat="1" applyFont="1" applyBorder="1" applyAlignment="1">
      <alignment horizontal="right"/>
    </xf>
    <xf numFmtId="175" fontId="0" fillId="0" borderId="6" xfId="0" applyNumberFormat="1" applyFont="1" applyBorder="1" applyAlignment="1">
      <alignment horizontal="right"/>
    </xf>
    <xf numFmtId="44" fontId="0" fillId="0" borderId="6" xfId="0" applyNumberFormat="1" applyFont="1" applyBorder="1"/>
    <xf numFmtId="0" fontId="1" fillId="0" borderId="6" xfId="1" applyNumberFormat="1" applyFont="1" applyBorder="1" applyAlignment="1">
      <alignment horizontal="right"/>
    </xf>
    <xf numFmtId="175" fontId="1" fillId="0" borderId="6" xfId="1" applyNumberFormat="1" applyFont="1" applyBorder="1"/>
    <xf numFmtId="0" fontId="1" fillId="0" borderId="6" xfId="1" applyNumberFormat="1" applyFont="1" applyBorder="1"/>
    <xf numFmtId="0" fontId="0" fillId="0" borderId="6" xfId="0" applyFont="1" applyBorder="1" applyAlignment="1">
      <alignment horizontal="center"/>
    </xf>
    <xf numFmtId="0" fontId="4" fillId="0" borderId="7" xfId="0" applyFont="1" applyBorder="1" applyAlignment="1">
      <alignment horizontal="center" wrapText="1"/>
    </xf>
    <xf numFmtId="0" fontId="4" fillId="0" borderId="8" xfId="0" applyFont="1" applyBorder="1" applyAlignment="1">
      <alignment horizontal="center" wrapText="1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8" fontId="0" fillId="0" borderId="0" xfId="0" applyNumberFormat="1"/>
    <xf numFmtId="0" fontId="4" fillId="0" borderId="10" xfId="1" applyNumberFormat="1" applyFont="1" applyBorder="1"/>
    <xf numFmtId="44" fontId="4" fillId="0" borderId="3" xfId="0" applyNumberFormat="1" applyFont="1" applyBorder="1"/>
    <xf numFmtId="0" fontId="27" fillId="0" borderId="0" xfId="0" applyFont="1"/>
    <xf numFmtId="0" fontId="4" fillId="2" borderId="9" xfId="0" applyFont="1" applyFill="1" applyBorder="1"/>
    <xf numFmtId="44" fontId="4" fillId="2" borderId="9" xfId="0" applyNumberFormat="1" applyFont="1" applyFill="1" applyBorder="1"/>
    <xf numFmtId="0" fontId="13" fillId="0" borderId="0" xfId="0" applyFont="1" applyAlignment="1">
      <alignment horizontal="right"/>
    </xf>
    <xf numFmtId="175" fontId="0" fillId="0" borderId="6" xfId="0" applyNumberFormat="1" applyFont="1" applyBorder="1" applyAlignment="1">
      <alignment horizontal="center"/>
    </xf>
    <xf numFmtId="0" fontId="4" fillId="0" borderId="6" xfId="0" applyFont="1" applyBorder="1" applyAlignment="1">
      <alignment horizontal="center" vertical="center" wrapText="1"/>
    </xf>
    <xf numFmtId="175" fontId="4" fillId="0" borderId="6" xfId="0" applyNumberFormat="1" applyFont="1" applyBorder="1" applyAlignment="1">
      <alignment horizontal="center" vertical="center"/>
    </xf>
    <xf numFmtId="0" fontId="4" fillId="0" borderId="6" xfId="0" applyFont="1" applyBorder="1" applyAlignment="1">
      <alignment horizontal="left"/>
    </xf>
    <xf numFmtId="0" fontId="4" fillId="0" borderId="6" xfId="0" applyFont="1" applyBorder="1" applyAlignment="1">
      <alignment horizontal="center" vertical="center"/>
    </xf>
    <xf numFmtId="175" fontId="0" fillId="0" borderId="6" xfId="0" applyNumberFormat="1" applyBorder="1"/>
    <xf numFmtId="0" fontId="0" fillId="0" borderId="8" xfId="0" applyBorder="1"/>
    <xf numFmtId="0" fontId="0" fillId="0" borderId="7" xfId="0" applyBorder="1"/>
    <xf numFmtId="0" fontId="4" fillId="2" borderId="6" xfId="0" applyFont="1" applyFill="1" applyBorder="1"/>
    <xf numFmtId="44" fontId="4" fillId="2" borderId="6" xfId="0" applyNumberFormat="1" applyFont="1" applyFill="1" applyBorder="1"/>
    <xf numFmtId="0" fontId="13" fillId="0" borderId="4" xfId="0" applyFont="1" applyBorder="1"/>
    <xf numFmtId="0" fontId="10" fillId="0" borderId="4" xfId="0" applyFont="1" applyBorder="1" applyAlignment="1">
      <alignment horizontal="right"/>
    </xf>
    <xf numFmtId="0" fontId="4" fillId="0" borderId="4" xfId="0" applyFont="1" applyBorder="1" applyAlignment="1">
      <alignment horizontal="right"/>
    </xf>
    <xf numFmtId="0" fontId="17" fillId="0" borderId="4" xfId="0" applyFont="1" applyBorder="1"/>
    <xf numFmtId="0" fontId="19" fillId="0" borderId="4" xfId="0" applyFont="1" applyBorder="1"/>
  </cellXfs>
  <cellStyles count="4">
    <cellStyle name="Comma" xfId="1" builtinId="3"/>
    <cellStyle name="Currency" xfId="2" builtinId="4"/>
    <cellStyle name="Normal" xfId="0" builtinId="0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4" Type="http://schemas.openxmlformats.org/officeDocument/2006/relationships/image" Target="../media/image7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20563</xdr:colOff>
      <xdr:row>0</xdr:row>
      <xdr:rowOff>0</xdr:rowOff>
    </xdr:from>
    <xdr:to>
      <xdr:col>7</xdr:col>
      <xdr:colOff>899887</xdr:colOff>
      <xdr:row>12</xdr:row>
      <xdr:rowOff>158643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50F9E3-91FC-474D-BE28-D9148EDDE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63" y="0"/>
          <a:ext cx="8027610" cy="2553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29634</xdr:rowOff>
    </xdr:from>
    <xdr:to>
      <xdr:col>6</xdr:col>
      <xdr:colOff>876001</xdr:colOff>
      <xdr:row>14</xdr:row>
      <xdr:rowOff>137583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5E326C-9B1A-E64B-9A54-43140048D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157634"/>
          <a:ext cx="8703597" cy="29527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8565</xdr:rowOff>
    </xdr:from>
    <xdr:to>
      <xdr:col>6</xdr:col>
      <xdr:colOff>1224643</xdr:colOff>
      <xdr:row>7</xdr:row>
      <xdr:rowOff>133416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C7266FF-9A41-114A-9D5A-8268F316C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8565"/>
          <a:ext cx="8908142" cy="1521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93133</xdr:colOff>
      <xdr:row>1</xdr:row>
      <xdr:rowOff>100139</xdr:rowOff>
    </xdr:from>
    <xdr:to>
      <xdr:col>6</xdr:col>
      <xdr:colOff>567266</xdr:colOff>
      <xdr:row>7</xdr:row>
      <xdr:rowOff>193313</xdr:rowOff>
    </xdr:to>
    <xdr:pic>
      <xdr:nvPicPr>
        <xdr:cNvPr id="5" name="Picture 4" descr="Sales Budget, For the Year Ending December 31, 2018, Quarter 1, Quarter 2, Quarter 3, Quarter 4, Total (respectively): Expected sales (units) 21,000, 26,250, 8,750, 9.000, 65,000; Sales price per unit $?, ?, ?, ?; Total sales revenue $315,000, ?, ?, ?, 975,000.">
          <a:extLst>
            <a:ext uri="{FF2B5EF4-FFF2-40B4-BE49-F238E27FC236}">
              <a16:creationId xmlns:a16="http://schemas.microsoft.com/office/drawing/2014/main" id="{BF5C2507-B08A-E24B-B409-DDD2A622A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866" y="303339"/>
          <a:ext cx="6493933" cy="1312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84667</xdr:colOff>
      <xdr:row>15</xdr:row>
      <xdr:rowOff>72719</xdr:rowOff>
    </xdr:from>
    <xdr:to>
      <xdr:col>6</xdr:col>
      <xdr:colOff>787331</xdr:colOff>
      <xdr:row>24</xdr:row>
      <xdr:rowOff>122709</xdr:rowOff>
    </xdr:to>
    <xdr:pic>
      <xdr:nvPicPr>
        <xdr:cNvPr id="6" name="Picture 5" descr="Production Budget For the Year Ending December 31, 2018, Quarter 1, Quarter 2, Quarter 3, Quarter 4, Q 1Year 2 (respectively): Expected Sales 21,000, 26,250, 8,750, 9,000, 8,000; plus Desired ending inventory 5,250, ?, ?, 1,600, –; Total required units 26,250, 28,000, 10,550, 10,600, 8,000; minus Beginning Inventory 5,250, 5,250, 1,750, 1,800, 1,600; Equals required production ?, ?, ?, ?, 6,400; Total 61,350.">
          <a:extLst>
            <a:ext uri="{FF2B5EF4-FFF2-40B4-BE49-F238E27FC236}">
              <a16:creationId xmlns:a16="http://schemas.microsoft.com/office/drawing/2014/main" id="{BBA19655-6C90-0844-A04F-5091EBBB86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4134" y="3357786"/>
          <a:ext cx="6722464" cy="1878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33866</xdr:colOff>
      <xdr:row>36</xdr:row>
      <xdr:rowOff>36679</xdr:rowOff>
    </xdr:from>
    <xdr:to>
      <xdr:col>7</xdr:col>
      <xdr:colOff>558800</xdr:colOff>
      <xdr:row>52</xdr:row>
      <xdr:rowOff>183148</xdr:rowOff>
    </xdr:to>
    <xdr:pic>
      <xdr:nvPicPr>
        <xdr:cNvPr id="7" name="Picture 6" descr="Direct Materials Budget, For the Year Ending December 31, 2018, Quarter 1, Quarter 2, Quarter 3, Quarter 4, Total (respectively): Units to be produced ?, ?, ?, ?, 61,350; Times Direct material per unit 2, 2, 2, 2, 2; Total pounds needed for production 42,000, 45,500, 17,600, 17,600, 122,700; Add: desired ending inventory11,375, ?, ?, 3,200, 3,200; Total material required 53,375, 49,900, 22,000, 20,800, 125,900; Less: beginning inventory 0, 11,375, 4,400, 4,400, –; Pounds of direct material purchase requirements 53,375, 38,525, 17,600, 16,400, 125,900; Cost per pound $1.50, 1.50, 1.50, 1.50, 1.50; Total cost of direct material purchase $80,063, 57,788, 26,400, 24,600, 188,850; Total $188,850, 188,850.">
          <a:extLst>
            <a:ext uri="{FF2B5EF4-FFF2-40B4-BE49-F238E27FC236}">
              <a16:creationId xmlns:a16="http://schemas.microsoft.com/office/drawing/2014/main" id="{67E78060-57B8-9548-9BE0-2B3149B4ED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866" y="6132679"/>
          <a:ext cx="8356601" cy="33976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304800</xdr:colOff>
      <xdr:row>68</xdr:row>
      <xdr:rowOff>75246</xdr:rowOff>
    </xdr:from>
    <xdr:to>
      <xdr:col>7</xdr:col>
      <xdr:colOff>994310</xdr:colOff>
      <xdr:row>78</xdr:row>
      <xdr:rowOff>78770</xdr:rowOff>
    </xdr:to>
    <xdr:pic>
      <xdr:nvPicPr>
        <xdr:cNvPr id="22" name="Picture 21" descr="Direct Labor Budget, For the Year Ending December 31, 2018, Quarter 1, Quarter 2, Quarter 3, Quarter 4, Total (respectively): Units to be produced ?, ?, ?, ?, ?; Direct labor hours per unit 1, 1, 1, 1, 1; Total required direct labor hours 15,750, 17,063, 6,600, 6,600, 46,013; Labor cost per hour $25, ?, ?, ?, ?; Total direct labor cost $393,750, 426,563, 165,000, 165,000, 1,150,313.">
          <a:extLst>
            <a:ext uri="{FF2B5EF4-FFF2-40B4-BE49-F238E27FC236}">
              <a16:creationId xmlns:a16="http://schemas.microsoft.com/office/drawing/2014/main" id="{09318120-B9C5-4942-AE70-B8E177CDB7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4533" y="13367913"/>
          <a:ext cx="7691444" cy="19508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357188</xdr:colOff>
      <xdr:row>2</xdr:row>
      <xdr:rowOff>122936</xdr:rowOff>
    </xdr:from>
    <xdr:to>
      <xdr:col>3</xdr:col>
      <xdr:colOff>865187</xdr:colOff>
      <xdr:row>6</xdr:row>
      <xdr:rowOff>109149</xdr:rowOff>
    </xdr:to>
    <xdr:pic>
      <xdr:nvPicPr>
        <xdr:cNvPr id="2" name="Picture 1" descr="First year, Second Year, Third Year, Total (respectively): Alpha Project: 32,000, 22,500, 5,000, 59,500. Beta Project: 7,500, 23,500, 28,000, 59,000.">
          <a:extLst>
            <a:ext uri="{FF2B5EF4-FFF2-40B4-BE49-F238E27FC236}">
              <a16:creationId xmlns:a16="http://schemas.microsoft.com/office/drawing/2014/main" id="{DFCAB520-F4E1-E449-84DD-B599B3C59B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8" y="535686"/>
          <a:ext cx="4167187" cy="8117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C1FC40-E9D5-4B49-A312-7C93AF3ED03D}">
  <dimension ref="A7:P81"/>
  <sheetViews>
    <sheetView tabSelected="1" zoomScale="140" zoomScaleNormal="140" workbookViewId="0">
      <selection activeCell="G16" sqref="G16"/>
    </sheetView>
  </sheetViews>
  <sheetFormatPr baseColWidth="10" defaultRowHeight="16" x14ac:dyDescent="0.2"/>
  <cols>
    <col min="3" max="3" width="13.6640625" style="60" customWidth="1"/>
    <col min="4" max="4" width="13.6640625" customWidth="1"/>
    <col min="5" max="5" width="14.5" customWidth="1"/>
    <col min="6" max="6" width="14" customWidth="1"/>
    <col min="7" max="7" width="16.1640625" customWidth="1"/>
    <col min="8" max="8" width="13.33203125" customWidth="1"/>
    <col min="9" max="9" width="17.83203125" customWidth="1"/>
    <col min="10" max="10" width="13.33203125" customWidth="1"/>
  </cols>
  <sheetData>
    <row r="7" spans="1:10" x14ac:dyDescent="0.2">
      <c r="A7" s="1"/>
      <c r="B7" s="5"/>
    </row>
    <row r="8" spans="1:10" x14ac:dyDescent="0.2">
      <c r="A8" s="1"/>
      <c r="B8" s="5"/>
    </row>
    <row r="9" spans="1:10" x14ac:dyDescent="0.2">
      <c r="A9" s="1"/>
      <c r="B9" s="5"/>
    </row>
    <row r="10" spans="1:10" x14ac:dyDescent="0.2">
      <c r="A10" s="1"/>
      <c r="B10" s="5"/>
    </row>
    <row r="11" spans="1:10" x14ac:dyDescent="0.2">
      <c r="A11" s="1"/>
      <c r="B11" s="5"/>
    </row>
    <row r="12" spans="1:10" x14ac:dyDescent="0.2">
      <c r="A12" s="1"/>
      <c r="B12" s="5"/>
    </row>
    <row r="14" spans="1:10" x14ac:dyDescent="0.2">
      <c r="A14" s="2"/>
    </row>
    <row r="15" spans="1:10" x14ac:dyDescent="0.2">
      <c r="A15" s="4"/>
      <c r="B15" s="62" t="s">
        <v>39</v>
      </c>
      <c r="C15" s="63"/>
      <c r="D15" s="64" t="s">
        <v>45</v>
      </c>
      <c r="E15" s="65"/>
      <c r="F15" s="66"/>
      <c r="G15" s="2"/>
      <c r="H15" s="2"/>
      <c r="I15" s="2"/>
      <c r="J15" s="2"/>
    </row>
    <row r="16" spans="1:10" x14ac:dyDescent="0.2">
      <c r="A16" s="4"/>
      <c r="B16" s="67"/>
      <c r="C16" s="63"/>
      <c r="D16" s="67"/>
      <c r="E16" s="65"/>
      <c r="F16" s="66"/>
      <c r="G16" s="2"/>
      <c r="H16" s="2"/>
      <c r="I16" s="2"/>
      <c r="J16" s="2"/>
    </row>
    <row r="17" spans="1:10" x14ac:dyDescent="0.2">
      <c r="A17" s="4"/>
      <c r="B17" s="62" t="s">
        <v>40</v>
      </c>
      <c r="C17" s="63"/>
      <c r="D17" s="68" t="s">
        <v>41</v>
      </c>
      <c r="E17" s="65"/>
      <c r="F17" s="66"/>
      <c r="G17" s="2"/>
      <c r="H17" s="2"/>
      <c r="I17" s="2"/>
      <c r="J17" s="2"/>
    </row>
    <row r="18" spans="1:10" x14ac:dyDescent="0.2">
      <c r="A18" s="4"/>
      <c r="B18" s="67"/>
      <c r="C18" s="63"/>
      <c r="D18" s="64">
        <f>23.5*3200</f>
        <v>75200</v>
      </c>
      <c r="E18" s="66"/>
      <c r="F18" s="66"/>
      <c r="G18" s="2"/>
      <c r="H18" s="2"/>
      <c r="I18" s="2"/>
      <c r="J18" s="2"/>
    </row>
    <row r="19" spans="1:10" x14ac:dyDescent="0.2">
      <c r="A19" s="4"/>
      <c r="B19" s="67"/>
      <c r="C19" s="63"/>
      <c r="D19" s="67"/>
      <c r="E19" s="69"/>
      <c r="F19" s="66"/>
    </row>
    <row r="20" spans="1:10" x14ac:dyDescent="0.2">
      <c r="A20" s="4"/>
      <c r="B20" s="62" t="s">
        <v>43</v>
      </c>
      <c r="C20" s="63"/>
      <c r="D20" s="62" t="s">
        <v>47</v>
      </c>
      <c r="E20" s="65"/>
      <c r="F20" s="66"/>
    </row>
    <row r="21" spans="1:10" x14ac:dyDescent="0.2">
      <c r="A21" s="4"/>
      <c r="B21" s="67"/>
      <c r="C21" s="63"/>
      <c r="D21" s="67"/>
      <c r="E21" s="70"/>
      <c r="F21" s="66"/>
    </row>
    <row r="22" spans="1:10" x14ac:dyDescent="0.2">
      <c r="A22" s="2"/>
      <c r="B22" s="62" t="s">
        <v>44</v>
      </c>
      <c r="C22" s="63"/>
      <c r="D22" s="62" t="s">
        <v>46</v>
      </c>
      <c r="F22" s="66"/>
    </row>
    <row r="23" spans="1:10" x14ac:dyDescent="0.2">
      <c r="A23" s="2"/>
      <c r="B23" s="67"/>
      <c r="C23" s="63"/>
      <c r="D23" s="67"/>
      <c r="E23" s="65"/>
      <c r="F23" s="66"/>
    </row>
    <row r="24" spans="1:10" x14ac:dyDescent="0.2">
      <c r="B24" s="62" t="s">
        <v>84</v>
      </c>
      <c r="C24" s="71"/>
      <c r="D24" s="62" t="s">
        <v>66</v>
      </c>
      <c r="F24" s="67"/>
    </row>
    <row r="25" spans="1:10" x14ac:dyDescent="0.2">
      <c r="B25" s="67"/>
      <c r="C25" s="63"/>
      <c r="D25" s="68" t="s">
        <v>42</v>
      </c>
      <c r="F25" s="67"/>
    </row>
    <row r="26" spans="1:10" x14ac:dyDescent="0.2">
      <c r="B26" s="67"/>
      <c r="C26" s="63"/>
      <c r="D26" s="72">
        <f>75200*225%</f>
        <v>169200</v>
      </c>
      <c r="F26" s="67"/>
    </row>
    <row r="27" spans="1:10" x14ac:dyDescent="0.2">
      <c r="B27" s="67"/>
      <c r="C27" s="73"/>
      <c r="D27" s="67"/>
      <c r="E27" s="67"/>
      <c r="F27" s="67"/>
    </row>
    <row r="28" spans="1:10" x14ac:dyDescent="0.2">
      <c r="B28" s="74" t="s">
        <v>0</v>
      </c>
      <c r="C28" s="75" t="s">
        <v>48</v>
      </c>
      <c r="D28" s="67"/>
      <c r="E28" s="67"/>
      <c r="F28" s="67"/>
    </row>
    <row r="29" spans="1:10" x14ac:dyDescent="0.2">
      <c r="B29" s="67"/>
      <c r="C29" s="76" t="s">
        <v>67</v>
      </c>
      <c r="D29" s="67"/>
      <c r="E29" s="67"/>
      <c r="F29" s="67"/>
    </row>
    <row r="30" spans="1:10" x14ac:dyDescent="0.2">
      <c r="B30" s="67"/>
      <c r="C30" s="77" t="s">
        <v>49</v>
      </c>
      <c r="D30" s="67"/>
      <c r="E30" s="67"/>
      <c r="F30" s="67"/>
    </row>
    <row r="31" spans="1:10" x14ac:dyDescent="0.2">
      <c r="B31" s="67"/>
      <c r="C31" s="78">
        <f>32125+75200</f>
        <v>107325</v>
      </c>
      <c r="D31" s="67"/>
      <c r="E31" s="67"/>
      <c r="F31" s="67"/>
    </row>
    <row r="32" spans="1:10" x14ac:dyDescent="0.2">
      <c r="B32" s="67"/>
      <c r="C32" s="77"/>
      <c r="D32" s="67"/>
      <c r="E32" s="67"/>
      <c r="F32" s="67"/>
    </row>
    <row r="33" spans="1:16" x14ac:dyDescent="0.2">
      <c r="B33" s="74" t="s">
        <v>1</v>
      </c>
      <c r="C33" s="75" t="s">
        <v>50</v>
      </c>
      <c r="D33" s="67"/>
      <c r="E33" s="67"/>
      <c r="F33" s="67"/>
    </row>
    <row r="34" spans="1:16" x14ac:dyDescent="0.2">
      <c r="B34" s="67"/>
      <c r="C34" s="77" t="s">
        <v>51</v>
      </c>
      <c r="D34" s="67"/>
      <c r="E34" s="67"/>
      <c r="F34" s="67"/>
    </row>
    <row r="35" spans="1:16" x14ac:dyDescent="0.2">
      <c r="B35" s="67"/>
      <c r="C35" s="77" t="s">
        <v>52</v>
      </c>
      <c r="D35" s="67"/>
      <c r="E35" s="67"/>
      <c r="F35" s="67"/>
    </row>
    <row r="36" spans="1:16" x14ac:dyDescent="0.2">
      <c r="B36" s="67"/>
      <c r="C36" s="78">
        <f>75200+169200</f>
        <v>244400</v>
      </c>
      <c r="D36" s="67"/>
      <c r="E36" s="67"/>
      <c r="F36" s="67"/>
    </row>
    <row r="37" spans="1:16" x14ac:dyDescent="0.2">
      <c r="B37" s="67"/>
      <c r="C37" s="77"/>
      <c r="D37" s="67"/>
      <c r="E37" s="67"/>
      <c r="F37" s="67"/>
    </row>
    <row r="38" spans="1:16" x14ac:dyDescent="0.2">
      <c r="B38" s="74" t="s">
        <v>2</v>
      </c>
      <c r="C38" s="75" t="s">
        <v>53</v>
      </c>
      <c r="D38" s="67"/>
      <c r="E38" s="67"/>
      <c r="F38" s="67"/>
    </row>
    <row r="39" spans="1:16" x14ac:dyDescent="0.2">
      <c r="A39" s="2"/>
      <c r="B39" s="67"/>
      <c r="C39" s="76" t="s">
        <v>68</v>
      </c>
      <c r="D39" s="67"/>
      <c r="E39" s="67"/>
      <c r="F39" s="67"/>
    </row>
    <row r="40" spans="1:16" x14ac:dyDescent="0.2">
      <c r="A40" s="2"/>
      <c r="B40" s="66"/>
      <c r="C40" s="77" t="s">
        <v>54</v>
      </c>
      <c r="D40" s="66"/>
      <c r="E40" s="66"/>
      <c r="F40" s="79"/>
      <c r="G40" s="10"/>
      <c r="H40" s="35"/>
      <c r="I40" s="35"/>
      <c r="K40" s="18"/>
    </row>
    <row r="41" spans="1:16" x14ac:dyDescent="0.2">
      <c r="A41" s="2"/>
      <c r="B41" s="66"/>
      <c r="C41" s="78">
        <f>32125+244400</f>
        <v>276525</v>
      </c>
      <c r="D41" s="66"/>
      <c r="E41" s="80"/>
      <c r="F41" s="79"/>
      <c r="G41" s="27"/>
      <c r="H41" s="33"/>
      <c r="I41" s="33"/>
      <c r="K41" s="18"/>
      <c r="M41" s="18"/>
      <c r="N41" s="18"/>
      <c r="P41" s="18"/>
    </row>
    <row r="42" spans="1:16" x14ac:dyDescent="0.2">
      <c r="A42" s="2"/>
      <c r="B42" s="66"/>
      <c r="C42" s="77"/>
      <c r="D42" s="66"/>
      <c r="E42" s="80"/>
      <c r="F42" s="79"/>
      <c r="G42" s="27"/>
      <c r="H42" s="33"/>
      <c r="I42" s="33"/>
      <c r="K42" s="18"/>
      <c r="M42" s="18"/>
      <c r="N42" s="18"/>
      <c r="P42" s="18"/>
    </row>
    <row r="43" spans="1:16" x14ac:dyDescent="0.2">
      <c r="A43" s="24"/>
      <c r="B43" s="74" t="s">
        <v>55</v>
      </c>
      <c r="C43" s="75" t="s">
        <v>56</v>
      </c>
      <c r="D43" s="66"/>
      <c r="E43" s="80"/>
      <c r="F43" s="79"/>
      <c r="G43" s="42"/>
      <c r="H43" s="41"/>
      <c r="I43" s="41"/>
      <c r="K43" s="18"/>
      <c r="M43" s="18"/>
      <c r="N43" s="18"/>
      <c r="P43" s="18"/>
    </row>
    <row r="44" spans="1:16" x14ac:dyDescent="0.2">
      <c r="A44" s="2"/>
      <c r="B44" s="66"/>
      <c r="C44" s="76" t="s">
        <v>69</v>
      </c>
      <c r="D44" s="66"/>
      <c r="E44" s="80"/>
      <c r="F44" s="79"/>
      <c r="G44" s="27"/>
      <c r="H44" s="33"/>
      <c r="I44" s="33"/>
      <c r="K44" s="18"/>
      <c r="M44" s="18"/>
      <c r="N44" s="18"/>
      <c r="P44" s="18"/>
    </row>
    <row r="45" spans="1:16" x14ac:dyDescent="0.2">
      <c r="A45" s="2"/>
      <c r="B45" s="66"/>
      <c r="C45" s="77" t="s">
        <v>57</v>
      </c>
      <c r="D45" s="66"/>
      <c r="E45" s="80"/>
      <c r="F45" s="79"/>
      <c r="G45" s="30"/>
      <c r="H45" s="38"/>
      <c r="I45" s="38"/>
      <c r="K45" s="18"/>
      <c r="M45" s="22"/>
      <c r="N45" s="18"/>
      <c r="P45" s="22"/>
    </row>
    <row r="46" spans="1:16" x14ac:dyDescent="0.2">
      <c r="A46" s="2"/>
      <c r="B46" s="66"/>
      <c r="C46" s="78">
        <f>22225+31125</f>
        <v>53350</v>
      </c>
      <c r="D46" s="66"/>
      <c r="E46" s="80"/>
      <c r="F46" s="79"/>
      <c r="G46" s="31"/>
      <c r="H46" s="39"/>
      <c r="I46" s="39"/>
      <c r="K46" s="18"/>
      <c r="M46" s="18"/>
      <c r="N46" s="18"/>
      <c r="P46" s="18"/>
    </row>
    <row r="47" spans="1:16" x14ac:dyDescent="0.2">
      <c r="A47" s="2"/>
      <c r="B47" s="66"/>
      <c r="C47" s="77"/>
      <c r="D47" s="66"/>
      <c r="E47" s="80"/>
      <c r="F47" s="79"/>
      <c r="G47" s="30"/>
      <c r="H47" s="38"/>
      <c r="I47" s="38"/>
      <c r="K47" s="18"/>
      <c r="M47" s="18"/>
      <c r="N47" s="18"/>
      <c r="P47" s="18"/>
    </row>
    <row r="48" spans="1:16" x14ac:dyDescent="0.2">
      <c r="A48" s="2"/>
      <c r="B48" s="74" t="s">
        <v>58</v>
      </c>
      <c r="C48" s="75" t="s">
        <v>61</v>
      </c>
      <c r="D48" s="66"/>
      <c r="E48" s="80"/>
      <c r="F48" s="79"/>
      <c r="G48" s="31"/>
      <c r="H48" s="39"/>
      <c r="I48" s="39"/>
      <c r="K48" s="18"/>
      <c r="M48" s="18"/>
      <c r="N48" s="18"/>
      <c r="P48" s="18"/>
    </row>
    <row r="49" spans="1:16" x14ac:dyDescent="0.2">
      <c r="A49" s="26"/>
      <c r="B49" s="66"/>
      <c r="C49" s="76" t="s">
        <v>70</v>
      </c>
      <c r="D49" s="66"/>
      <c r="E49" s="66"/>
      <c r="F49" s="79"/>
      <c r="G49" s="31"/>
      <c r="H49" s="39"/>
      <c r="I49" s="39"/>
      <c r="M49" s="18"/>
      <c r="N49" s="18"/>
      <c r="P49" s="18"/>
    </row>
    <row r="50" spans="1:16" x14ac:dyDescent="0.2">
      <c r="A50" s="2"/>
      <c r="B50" s="66"/>
      <c r="C50" s="77" t="s">
        <v>59</v>
      </c>
      <c r="D50" s="66"/>
      <c r="E50" s="66"/>
      <c r="F50" s="79"/>
      <c r="G50" s="32"/>
      <c r="H50" s="33"/>
      <c r="I50" s="40"/>
      <c r="M50" s="18"/>
      <c r="N50" s="18"/>
      <c r="P50" s="18"/>
    </row>
    <row r="51" spans="1:16" x14ac:dyDescent="0.2">
      <c r="A51" s="2"/>
      <c r="B51" s="66"/>
      <c r="C51" s="78">
        <f>32125/6425</f>
        <v>5</v>
      </c>
      <c r="D51" s="66"/>
      <c r="E51" s="66"/>
      <c r="F51" s="79"/>
      <c r="G51" s="27"/>
      <c r="H51" s="33"/>
      <c r="I51" s="33"/>
      <c r="M51" s="18"/>
      <c r="N51" s="18"/>
      <c r="P51" s="18"/>
    </row>
    <row r="52" spans="1:16" x14ac:dyDescent="0.2">
      <c r="A52" s="2"/>
      <c r="B52" s="66"/>
      <c r="C52" s="76" t="s">
        <v>60</v>
      </c>
      <c r="D52" s="66"/>
      <c r="E52" s="66"/>
      <c r="F52" s="79"/>
      <c r="G52" s="32"/>
      <c r="H52" s="33"/>
      <c r="I52" s="40"/>
      <c r="M52" s="18"/>
      <c r="N52" s="18"/>
      <c r="P52" s="18"/>
    </row>
    <row r="53" spans="1:16" x14ac:dyDescent="0.2">
      <c r="A53" s="2"/>
      <c r="B53" s="66"/>
      <c r="C53" s="63"/>
      <c r="D53" s="66"/>
      <c r="E53" s="66"/>
      <c r="F53" s="79"/>
      <c r="G53" s="32"/>
      <c r="H53" s="33"/>
      <c r="I53" s="40"/>
      <c r="M53" s="18"/>
      <c r="N53" s="18"/>
      <c r="P53" s="18"/>
    </row>
    <row r="54" spans="1:16" x14ac:dyDescent="0.2">
      <c r="B54" s="74" t="s">
        <v>62</v>
      </c>
      <c r="C54" s="75" t="s">
        <v>63</v>
      </c>
      <c r="D54" s="67"/>
      <c r="E54" s="67"/>
      <c r="F54" s="67"/>
    </row>
    <row r="55" spans="1:16" x14ac:dyDescent="0.2">
      <c r="B55" s="67"/>
      <c r="C55" s="81" t="s">
        <v>71</v>
      </c>
      <c r="D55" s="67"/>
      <c r="E55" s="67"/>
      <c r="F55" s="67"/>
    </row>
    <row r="56" spans="1:16" x14ac:dyDescent="0.2">
      <c r="B56" s="67"/>
      <c r="C56" s="82" t="s">
        <v>64</v>
      </c>
      <c r="D56" s="67"/>
      <c r="E56" s="67"/>
      <c r="F56" s="67"/>
    </row>
    <row r="57" spans="1:16" x14ac:dyDescent="0.2">
      <c r="B57" s="67"/>
      <c r="C57" s="83">
        <f>244400/6425</f>
        <v>38.038910505836576</v>
      </c>
      <c r="D57" s="67"/>
      <c r="E57" s="67"/>
      <c r="F57" s="67"/>
    </row>
    <row r="58" spans="1:16" x14ac:dyDescent="0.2">
      <c r="B58" s="67"/>
      <c r="C58" s="62" t="s">
        <v>65</v>
      </c>
      <c r="D58" s="67"/>
      <c r="E58" s="67"/>
      <c r="F58" s="67"/>
    </row>
    <row r="59" spans="1:16" x14ac:dyDescent="0.2">
      <c r="B59" s="67"/>
      <c r="C59" s="73"/>
      <c r="D59" s="67"/>
      <c r="E59" s="67"/>
      <c r="F59" s="67"/>
    </row>
    <row r="64" spans="1:16" x14ac:dyDescent="0.2">
      <c r="A64" s="2"/>
    </row>
    <row r="65" spans="1:10" x14ac:dyDescent="0.2">
      <c r="A65" s="2"/>
      <c r="B65" s="2"/>
      <c r="C65" s="61"/>
      <c r="D65" s="2"/>
      <c r="E65" s="19"/>
      <c r="F65" s="10"/>
      <c r="G65" s="27"/>
      <c r="H65" s="27"/>
      <c r="I65" s="33"/>
      <c r="J65" s="34"/>
    </row>
    <row r="66" spans="1:10" x14ac:dyDescent="0.2">
      <c r="A66" s="2"/>
      <c r="B66" s="2"/>
      <c r="C66" s="61"/>
      <c r="D66" s="2"/>
      <c r="E66" s="2"/>
      <c r="F66" s="10"/>
      <c r="G66" s="10"/>
      <c r="H66" s="10"/>
      <c r="I66" s="35"/>
      <c r="J66" s="34"/>
    </row>
    <row r="67" spans="1:10" x14ac:dyDescent="0.2">
      <c r="A67" s="2"/>
      <c r="B67" s="2"/>
      <c r="C67" s="61"/>
      <c r="D67" s="2"/>
      <c r="E67" s="23"/>
      <c r="F67" s="10"/>
      <c r="G67" s="27"/>
      <c r="H67" s="27"/>
      <c r="I67" s="33"/>
      <c r="J67" s="34"/>
    </row>
    <row r="68" spans="1:10" x14ac:dyDescent="0.2">
      <c r="A68" s="2"/>
      <c r="B68" s="2"/>
      <c r="C68" s="61"/>
      <c r="D68" s="2"/>
      <c r="E68" s="23"/>
      <c r="F68" s="10"/>
      <c r="G68" s="27"/>
      <c r="H68" s="27"/>
      <c r="I68" s="33"/>
      <c r="J68" s="34"/>
    </row>
    <row r="69" spans="1:10" x14ac:dyDescent="0.2">
      <c r="A69" s="24"/>
      <c r="B69" s="2"/>
      <c r="C69" s="61"/>
      <c r="D69" s="2"/>
      <c r="E69" s="23"/>
      <c r="F69" s="10"/>
    </row>
    <row r="70" spans="1:10" x14ac:dyDescent="0.2">
      <c r="A70" s="2"/>
      <c r="B70" s="2"/>
      <c r="C70" s="61"/>
      <c r="D70" s="2"/>
      <c r="E70" s="23"/>
      <c r="F70" s="10"/>
      <c r="G70" s="27"/>
      <c r="H70" s="19"/>
      <c r="I70" s="33"/>
      <c r="J70" s="34"/>
    </row>
    <row r="71" spans="1:10" x14ac:dyDescent="0.2">
      <c r="A71" s="2"/>
      <c r="B71" s="2"/>
      <c r="C71" s="61"/>
      <c r="D71" s="2"/>
      <c r="E71" s="23"/>
      <c r="F71" s="10"/>
      <c r="G71" s="27"/>
      <c r="H71" s="19"/>
      <c r="I71" s="33"/>
      <c r="J71" s="34"/>
    </row>
    <row r="72" spans="1:10" x14ac:dyDescent="0.2">
      <c r="A72" s="2"/>
      <c r="B72" s="2"/>
      <c r="C72" s="61"/>
      <c r="D72" s="2"/>
      <c r="E72" s="23"/>
      <c r="F72" s="10"/>
      <c r="G72" s="30"/>
      <c r="H72" s="38"/>
      <c r="I72" s="38"/>
      <c r="J72" s="34"/>
    </row>
    <row r="73" spans="1:10" x14ac:dyDescent="0.2">
      <c r="A73" s="2"/>
      <c r="B73" s="2"/>
      <c r="C73" s="61"/>
      <c r="D73" s="2"/>
      <c r="E73" s="23"/>
      <c r="F73" s="10"/>
      <c r="G73" s="31"/>
      <c r="H73" s="39"/>
      <c r="I73" s="39"/>
      <c r="J73" s="34"/>
    </row>
    <row r="74" spans="1:10" x14ac:dyDescent="0.2">
      <c r="A74" s="2"/>
      <c r="B74" s="2"/>
      <c r="C74" s="61"/>
      <c r="D74" s="2"/>
      <c r="E74" s="23"/>
      <c r="F74" s="10"/>
      <c r="G74" s="30"/>
      <c r="H74" s="25"/>
      <c r="I74" s="38"/>
      <c r="J74" s="34"/>
    </row>
    <row r="75" spans="1:10" x14ac:dyDescent="0.2">
      <c r="A75" s="2"/>
      <c r="B75" s="2"/>
      <c r="C75" s="61"/>
      <c r="D75" s="2"/>
      <c r="E75" s="23"/>
      <c r="F75" s="10"/>
      <c r="G75" s="31"/>
      <c r="H75" s="23"/>
      <c r="I75" s="39"/>
      <c r="J75" s="34"/>
    </row>
    <row r="76" spans="1:10" x14ac:dyDescent="0.2">
      <c r="A76" s="26"/>
      <c r="B76" s="2"/>
      <c r="C76" s="61"/>
      <c r="D76" s="2"/>
      <c r="E76" s="2"/>
      <c r="F76" s="10"/>
      <c r="G76" s="31"/>
      <c r="H76" s="23"/>
      <c r="I76" s="39"/>
      <c r="J76" s="34"/>
    </row>
    <row r="77" spans="1:10" x14ac:dyDescent="0.2">
      <c r="A77" s="2"/>
      <c r="B77" s="2"/>
      <c r="C77" s="61"/>
      <c r="D77" s="2"/>
      <c r="E77" s="2"/>
      <c r="F77" s="10"/>
      <c r="G77" s="27"/>
      <c r="H77" s="19"/>
      <c r="I77" s="33"/>
      <c r="J77" s="34"/>
    </row>
    <row r="78" spans="1:10" x14ac:dyDescent="0.2">
      <c r="A78" s="2"/>
      <c r="B78" s="2"/>
      <c r="C78" s="61"/>
      <c r="D78" s="2"/>
      <c r="E78" s="2"/>
      <c r="F78" s="10"/>
      <c r="G78" s="28"/>
      <c r="H78" s="29"/>
      <c r="I78" s="36"/>
      <c r="J78" s="37"/>
    </row>
    <row r="79" spans="1:10" x14ac:dyDescent="0.2">
      <c r="A79" s="2"/>
      <c r="B79" s="2"/>
      <c r="C79" s="61"/>
      <c r="D79" s="2"/>
      <c r="E79" s="2"/>
      <c r="F79" s="10"/>
      <c r="G79" s="27"/>
      <c r="H79" s="19"/>
      <c r="I79" s="33"/>
      <c r="J79" s="34"/>
    </row>
    <row r="80" spans="1:10" x14ac:dyDescent="0.2">
      <c r="A80" s="2"/>
      <c r="B80" s="2"/>
      <c r="C80" s="61"/>
      <c r="D80" s="2"/>
      <c r="E80" s="2"/>
      <c r="F80" s="10"/>
      <c r="G80" s="32"/>
      <c r="H80" s="19"/>
      <c r="I80" s="40"/>
      <c r="J80" s="34"/>
    </row>
    <row r="81" spans="1:10" x14ac:dyDescent="0.2">
      <c r="A81" s="2"/>
      <c r="B81" s="2"/>
      <c r="C81" s="61"/>
      <c r="D81" s="2"/>
      <c r="E81" s="2"/>
      <c r="F81" s="10"/>
      <c r="G81" s="32"/>
      <c r="H81" s="19"/>
      <c r="I81" s="40"/>
      <c r="J81" s="34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2031BA-5E9D-8843-B711-72518F59FD2A}">
  <dimension ref="A18:J53"/>
  <sheetViews>
    <sheetView zoomScale="140" zoomScaleNormal="140" workbookViewId="0">
      <selection activeCell="G44" sqref="G44"/>
    </sheetView>
  </sheetViews>
  <sheetFormatPr baseColWidth="10" defaultRowHeight="16" x14ac:dyDescent="0.2"/>
  <cols>
    <col min="3" max="3" width="38" customWidth="1"/>
    <col min="4" max="5" width="14.5" customWidth="1"/>
    <col min="6" max="6" width="14" customWidth="1"/>
    <col min="7" max="7" width="16.1640625" customWidth="1"/>
    <col min="8" max="8" width="13.33203125" customWidth="1"/>
    <col min="9" max="9" width="17.83203125" customWidth="1"/>
    <col min="10" max="10" width="13.33203125" customWidth="1"/>
  </cols>
  <sheetData>
    <row r="18" spans="3:7" x14ac:dyDescent="0.2">
      <c r="C18" s="111" t="s">
        <v>89</v>
      </c>
      <c r="D18" s="118">
        <v>115080</v>
      </c>
    </row>
    <row r="19" spans="3:7" x14ac:dyDescent="0.2">
      <c r="C19" s="111" t="s">
        <v>90</v>
      </c>
      <c r="D19" s="118">
        <v>72072</v>
      </c>
    </row>
    <row r="21" spans="3:7" x14ac:dyDescent="0.2">
      <c r="C21" s="111" t="s">
        <v>88</v>
      </c>
      <c r="D21" s="112">
        <v>1000</v>
      </c>
    </row>
    <row r="22" spans="3:7" x14ac:dyDescent="0.2">
      <c r="C22" s="111" t="s">
        <v>86</v>
      </c>
      <c r="D22" s="112">
        <v>41000</v>
      </c>
    </row>
    <row r="23" spans="3:7" x14ac:dyDescent="0.2">
      <c r="C23" s="111" t="s">
        <v>85</v>
      </c>
      <c r="D23" s="122">
        <v>-34000</v>
      </c>
    </row>
    <row r="24" spans="3:7" x14ac:dyDescent="0.2">
      <c r="C24" s="111" t="s">
        <v>95</v>
      </c>
      <c r="D24" s="112">
        <f>SUM(D21:D23)</f>
        <v>8000</v>
      </c>
    </row>
    <row r="26" spans="3:7" x14ac:dyDescent="0.2">
      <c r="C26" s="90" t="s">
        <v>98</v>
      </c>
      <c r="D26" s="91"/>
      <c r="E26" s="91"/>
      <c r="F26" s="91"/>
      <c r="G26" s="91"/>
    </row>
    <row r="27" spans="3:7" x14ac:dyDescent="0.2">
      <c r="C27" s="94"/>
      <c r="D27" s="95" t="s">
        <v>72</v>
      </c>
      <c r="E27" s="95"/>
      <c r="F27" s="95" t="s">
        <v>73</v>
      </c>
      <c r="G27" s="95"/>
    </row>
    <row r="28" spans="3:7" x14ac:dyDescent="0.2">
      <c r="C28" s="96"/>
      <c r="D28" s="96" t="s">
        <v>74</v>
      </c>
      <c r="E28" s="96" t="s">
        <v>75</v>
      </c>
      <c r="F28" s="96" t="s">
        <v>74</v>
      </c>
      <c r="G28" s="96" t="s">
        <v>75</v>
      </c>
    </row>
    <row r="29" spans="3:7" x14ac:dyDescent="0.2">
      <c r="C29" s="87" t="s">
        <v>76</v>
      </c>
      <c r="D29" s="88">
        <v>1</v>
      </c>
      <c r="E29" s="98">
        <v>34000</v>
      </c>
      <c r="F29" s="88">
        <v>1</v>
      </c>
      <c r="G29" s="98">
        <v>34000</v>
      </c>
    </row>
    <row r="30" spans="3:7" x14ac:dyDescent="0.2">
      <c r="C30" s="87" t="s">
        <v>77</v>
      </c>
      <c r="D30" s="88">
        <v>1</v>
      </c>
      <c r="E30" s="98">
        <v>8000</v>
      </c>
      <c r="F30" s="88">
        <v>0.7</v>
      </c>
      <c r="G30" s="98">
        <v>5600</v>
      </c>
    </row>
    <row r="31" spans="3:7" ht="17" thickBot="1" x14ac:dyDescent="0.25">
      <c r="C31" s="87" t="s">
        <v>78</v>
      </c>
      <c r="D31" s="87"/>
      <c r="E31" s="99">
        <f>SUM(E29:E30)</f>
        <v>42000</v>
      </c>
      <c r="F31" s="87"/>
      <c r="G31" s="99">
        <f>SUM(G29:G30)</f>
        <v>39600</v>
      </c>
    </row>
    <row r="32" spans="3:7" ht="17" thickTop="1" x14ac:dyDescent="0.2">
      <c r="C32" s="87"/>
      <c r="D32" s="87"/>
      <c r="E32" s="87"/>
    </row>
    <row r="34" spans="1:10" x14ac:dyDescent="0.2">
      <c r="C34" s="90" t="s">
        <v>79</v>
      </c>
      <c r="D34" s="90"/>
      <c r="E34" s="90"/>
      <c r="F34" s="90"/>
    </row>
    <row r="35" spans="1:10" x14ac:dyDescent="0.2">
      <c r="C35" s="97"/>
      <c r="D35" s="97" t="s">
        <v>72</v>
      </c>
      <c r="E35" s="97" t="s">
        <v>73</v>
      </c>
      <c r="F35" s="97" t="s">
        <v>80</v>
      </c>
    </row>
    <row r="36" spans="1:10" x14ac:dyDescent="0.2">
      <c r="A36" s="2"/>
      <c r="C36" s="57" t="s">
        <v>81</v>
      </c>
      <c r="D36" s="58">
        <v>115080</v>
      </c>
      <c r="E36" s="58">
        <v>72072</v>
      </c>
      <c r="F36" s="58"/>
    </row>
    <row r="37" spans="1:10" x14ac:dyDescent="0.2">
      <c r="A37" s="2"/>
      <c r="B37" s="2"/>
      <c r="C37" s="57" t="s">
        <v>82</v>
      </c>
      <c r="D37" s="100">
        <v>42000</v>
      </c>
      <c r="E37" s="101">
        <v>39600</v>
      </c>
      <c r="F37" s="58"/>
      <c r="G37" s="27"/>
      <c r="H37" s="27"/>
      <c r="I37" s="33"/>
      <c r="J37" s="34"/>
    </row>
    <row r="38" spans="1:10" ht="17" thickBot="1" x14ac:dyDescent="0.25">
      <c r="A38" s="2"/>
      <c r="B38" s="2"/>
      <c r="C38" s="137" t="s">
        <v>83</v>
      </c>
      <c r="D38" s="92">
        <f>D36/D37</f>
        <v>2.74</v>
      </c>
      <c r="E38" s="92">
        <f>E36/E37</f>
        <v>1.82</v>
      </c>
      <c r="F38" s="135">
        <f>D38+E38</f>
        <v>4.5600000000000005</v>
      </c>
      <c r="G38" s="121"/>
      <c r="H38" s="121"/>
      <c r="I38" s="35"/>
      <c r="J38" s="34"/>
    </row>
    <row r="39" spans="1:10" ht="17" thickTop="1" x14ac:dyDescent="0.2">
      <c r="A39" s="2"/>
      <c r="B39" s="2"/>
      <c r="C39" s="2"/>
      <c r="D39" s="2"/>
      <c r="E39" s="23"/>
      <c r="F39" s="10"/>
      <c r="G39" s="27"/>
      <c r="H39" s="32"/>
      <c r="I39" s="33"/>
      <c r="J39" s="34"/>
    </row>
    <row r="40" spans="1:10" x14ac:dyDescent="0.2">
      <c r="A40" s="2"/>
      <c r="B40" s="2"/>
      <c r="C40" s="120"/>
      <c r="D40" s="21"/>
      <c r="E40" s="23"/>
      <c r="F40" s="10"/>
      <c r="G40" s="27"/>
      <c r="H40" s="27"/>
      <c r="I40" s="33"/>
      <c r="J40" s="34"/>
    </row>
    <row r="41" spans="1:10" x14ac:dyDescent="0.2">
      <c r="A41" s="24"/>
      <c r="B41" s="2"/>
      <c r="C41" s="102" t="s">
        <v>87</v>
      </c>
      <c r="D41" s="103"/>
      <c r="E41" s="104"/>
      <c r="F41" s="105"/>
    </row>
    <row r="42" spans="1:10" x14ac:dyDescent="0.2">
      <c r="A42" s="2"/>
      <c r="B42" s="2"/>
      <c r="C42" s="106"/>
      <c r="D42" s="123" t="s">
        <v>72</v>
      </c>
      <c r="E42" s="106" t="s">
        <v>73</v>
      </c>
      <c r="F42" s="106" t="s">
        <v>3</v>
      </c>
      <c r="G42" s="27"/>
      <c r="H42" s="19"/>
      <c r="I42" s="33"/>
      <c r="J42" s="34"/>
    </row>
    <row r="43" spans="1:10" x14ac:dyDescent="0.2">
      <c r="A43" s="2"/>
      <c r="B43" s="2"/>
      <c r="C43" s="107" t="s">
        <v>85</v>
      </c>
      <c r="D43">
        <v>34000</v>
      </c>
      <c r="E43" s="108">
        <v>34000</v>
      </c>
      <c r="F43" s="109"/>
      <c r="G43" s="27"/>
      <c r="H43" s="19"/>
      <c r="I43" s="33"/>
      <c r="J43" s="34"/>
    </row>
    <row r="44" spans="1:10" x14ac:dyDescent="0.2">
      <c r="A44" s="2"/>
      <c r="B44" s="2"/>
      <c r="C44" s="57" t="s">
        <v>83</v>
      </c>
      <c r="D44" s="109">
        <f>D38</f>
        <v>2.74</v>
      </c>
      <c r="E44" s="110">
        <f>E38</f>
        <v>1.82</v>
      </c>
      <c r="F44" s="109"/>
      <c r="G44" s="30"/>
      <c r="H44" s="38"/>
      <c r="I44" s="38"/>
      <c r="J44" s="34"/>
    </row>
    <row r="45" spans="1:10" ht="17" thickBot="1" x14ac:dyDescent="0.25">
      <c r="A45" s="2"/>
      <c r="B45" s="2"/>
      <c r="C45" s="140" t="s">
        <v>97</v>
      </c>
      <c r="D45" s="92">
        <f>PRODUCT(D43:D44)</f>
        <v>93160</v>
      </c>
      <c r="E45" s="92">
        <f>PRODUCT(E43:E44)</f>
        <v>61880</v>
      </c>
      <c r="F45" s="135">
        <f>SUM(D45:E45)</f>
        <v>155040</v>
      </c>
      <c r="G45" s="31"/>
      <c r="H45" s="39"/>
      <c r="I45" s="39"/>
      <c r="J45" s="34"/>
    </row>
    <row r="46" spans="1:10" ht="17" thickTop="1" x14ac:dyDescent="0.2">
      <c r="A46" s="2"/>
      <c r="B46" s="2"/>
      <c r="C46" s="2"/>
      <c r="D46" s="2"/>
      <c r="E46" s="23"/>
      <c r="F46" s="10"/>
      <c r="G46" s="30"/>
      <c r="H46" s="25"/>
      <c r="I46" s="38"/>
      <c r="J46" s="34"/>
    </row>
    <row r="47" spans="1:10" x14ac:dyDescent="0.2">
      <c r="A47" s="2"/>
      <c r="B47" s="2"/>
      <c r="C47" s="2"/>
      <c r="D47" s="2"/>
      <c r="E47" s="23"/>
      <c r="F47" s="10"/>
      <c r="G47" s="31"/>
      <c r="H47" s="23"/>
      <c r="I47" s="39"/>
      <c r="J47" s="34"/>
    </row>
    <row r="48" spans="1:10" x14ac:dyDescent="0.2">
      <c r="A48" s="26"/>
      <c r="B48" s="2"/>
      <c r="C48" s="2"/>
      <c r="D48" s="2"/>
      <c r="E48" s="2"/>
      <c r="F48" s="10"/>
      <c r="G48" s="31"/>
      <c r="H48" s="23"/>
      <c r="I48" s="39"/>
      <c r="J48" s="34"/>
    </row>
    <row r="49" spans="1:10" x14ac:dyDescent="0.2">
      <c r="A49" s="2"/>
      <c r="B49" s="2"/>
      <c r="C49" s="2"/>
      <c r="D49" s="2"/>
      <c r="E49" s="2"/>
      <c r="F49" s="10"/>
      <c r="G49" s="27"/>
      <c r="H49" s="19"/>
      <c r="I49" s="33"/>
      <c r="J49" s="34"/>
    </row>
    <row r="50" spans="1:10" x14ac:dyDescent="0.2">
      <c r="A50" s="2"/>
      <c r="B50" s="2"/>
      <c r="C50" s="2"/>
      <c r="D50" s="2"/>
      <c r="E50" s="2"/>
      <c r="F50" s="10"/>
      <c r="G50" s="28"/>
      <c r="H50" s="29"/>
      <c r="I50" s="36"/>
      <c r="J50" s="37"/>
    </row>
    <row r="51" spans="1:10" x14ac:dyDescent="0.2">
      <c r="A51" s="2"/>
      <c r="B51" s="2"/>
      <c r="C51" s="2"/>
      <c r="D51" s="2"/>
      <c r="E51" s="2"/>
      <c r="F51" s="10"/>
      <c r="G51" s="27"/>
      <c r="H51" s="19"/>
      <c r="I51" s="33"/>
      <c r="J51" s="34"/>
    </row>
    <row r="52" spans="1:10" x14ac:dyDescent="0.2">
      <c r="A52" s="2"/>
      <c r="B52" s="2"/>
      <c r="C52" s="2"/>
      <c r="D52" s="2"/>
      <c r="E52" s="2"/>
      <c r="F52" s="10"/>
      <c r="G52" s="32"/>
      <c r="H52" s="19"/>
      <c r="I52" s="40"/>
      <c r="J52" s="34"/>
    </row>
    <row r="53" spans="1:10" x14ac:dyDescent="0.2">
      <c r="A53" s="2"/>
      <c r="B53" s="2"/>
      <c r="C53" s="2"/>
      <c r="D53" s="2"/>
      <c r="E53" s="2"/>
      <c r="F53" s="10"/>
      <c r="G53" s="32"/>
      <c r="H53" s="19"/>
      <c r="I53" s="40"/>
      <c r="J53" s="34"/>
    </row>
  </sheetData>
  <mergeCells count="4">
    <mergeCell ref="F27:G27"/>
    <mergeCell ref="D27:E27"/>
    <mergeCell ref="C34:F34"/>
    <mergeCell ref="C26:G26"/>
  </mergeCells>
  <pageMargins left="0.7" right="0.7" top="0.75" bottom="0.75" header="0.3" footer="0.3"/>
  <pageSetup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B3C80E-1701-2940-89DA-91BDFDCA7D42}">
  <dimension ref="C11:G31"/>
  <sheetViews>
    <sheetView zoomScale="140" zoomScaleNormal="140" workbookViewId="0">
      <selection activeCell="H32" sqref="H32"/>
    </sheetView>
  </sheetViews>
  <sheetFormatPr baseColWidth="10" defaultRowHeight="16" x14ac:dyDescent="0.2"/>
  <cols>
    <col min="3" max="3" width="37.6640625" customWidth="1"/>
    <col min="4" max="4" width="13" bestFit="1" customWidth="1"/>
    <col min="5" max="5" width="14.5" customWidth="1"/>
    <col min="6" max="6" width="14" customWidth="1"/>
    <col min="7" max="7" width="16.1640625" customWidth="1"/>
    <col min="8" max="8" width="13.33203125" customWidth="1"/>
    <col min="9" max="9" width="17.83203125" customWidth="1"/>
    <col min="10" max="10" width="13.33203125" customWidth="1"/>
  </cols>
  <sheetData>
    <row r="11" spans="3:7" x14ac:dyDescent="0.2">
      <c r="C11" s="117" t="s">
        <v>88</v>
      </c>
      <c r="D11" s="116">
        <v>5500</v>
      </c>
      <c r="E11" s="115"/>
      <c r="F11" s="115"/>
    </row>
    <row r="12" spans="3:7" x14ac:dyDescent="0.2">
      <c r="C12" s="117" t="s">
        <v>93</v>
      </c>
      <c r="D12" s="116">
        <v>25000</v>
      </c>
      <c r="E12" s="115"/>
      <c r="F12" s="115"/>
    </row>
    <row r="13" spans="3:7" x14ac:dyDescent="0.2">
      <c r="C13" s="117" t="s">
        <v>94</v>
      </c>
      <c r="D13" s="116">
        <v>-3000</v>
      </c>
      <c r="E13" s="115"/>
      <c r="F13" s="115"/>
    </row>
    <row r="14" spans="3:7" x14ac:dyDescent="0.2">
      <c r="C14" s="117" t="s">
        <v>91</v>
      </c>
      <c r="D14" s="116">
        <f>SUM(D11:D13)</f>
        <v>27500</v>
      </c>
      <c r="E14" s="115"/>
      <c r="F14" s="115"/>
    </row>
    <row r="15" spans="3:7" x14ac:dyDescent="0.2">
      <c r="C15" s="126"/>
      <c r="D15" s="127"/>
      <c r="E15" s="115"/>
      <c r="F15" s="115"/>
    </row>
    <row r="16" spans="3:7" x14ac:dyDescent="0.2">
      <c r="C16" s="129" t="s">
        <v>98</v>
      </c>
      <c r="D16" s="130"/>
      <c r="E16" s="130"/>
      <c r="F16" s="130"/>
      <c r="G16" s="131"/>
    </row>
    <row r="17" spans="3:7" x14ac:dyDescent="0.2">
      <c r="C17" s="115"/>
      <c r="D17" s="50" t="s">
        <v>92</v>
      </c>
      <c r="E17" s="50" t="s">
        <v>73</v>
      </c>
      <c r="F17" s="50" t="s">
        <v>3</v>
      </c>
    </row>
    <row r="18" spans="3:7" x14ac:dyDescent="0.2">
      <c r="C18" s="114" t="s">
        <v>91</v>
      </c>
      <c r="D18" s="114">
        <v>27500</v>
      </c>
      <c r="E18" s="114">
        <v>27500</v>
      </c>
      <c r="F18" s="115"/>
    </row>
    <row r="19" spans="3:7" x14ac:dyDescent="0.2">
      <c r="C19" s="114" t="s">
        <v>95</v>
      </c>
      <c r="D19" s="114">
        <f>-D13</f>
        <v>3000</v>
      </c>
      <c r="E19" s="114">
        <f>D19*80%</f>
        <v>2400</v>
      </c>
      <c r="F19" s="115"/>
    </row>
    <row r="20" spans="3:7" ht="17" thickBot="1" x14ac:dyDescent="0.25">
      <c r="C20" s="114" t="s">
        <v>96</v>
      </c>
      <c r="D20" s="119">
        <f>SUM(D18:D19)</f>
        <v>30500</v>
      </c>
      <c r="E20" s="119">
        <f>SUM(E18:E19)</f>
        <v>29900</v>
      </c>
      <c r="F20" s="119">
        <f>D20+E20</f>
        <v>60400</v>
      </c>
      <c r="G20" s="87"/>
    </row>
    <row r="21" spans="3:7" ht="17" thickTop="1" x14ac:dyDescent="0.2"/>
    <row r="22" spans="3:7" x14ac:dyDescent="0.2">
      <c r="C22" s="93" t="s">
        <v>87</v>
      </c>
      <c r="D22" s="132"/>
      <c r="E22" s="132"/>
      <c r="F22" s="132"/>
    </row>
    <row r="23" spans="3:7" x14ac:dyDescent="0.2">
      <c r="C23" s="115"/>
      <c r="D23" s="50" t="s">
        <v>92</v>
      </c>
      <c r="E23" s="50" t="s">
        <v>73</v>
      </c>
      <c r="F23" s="50" t="s">
        <v>3</v>
      </c>
    </row>
    <row r="24" spans="3:7" x14ac:dyDescent="0.2">
      <c r="C24" s="114" t="s">
        <v>91</v>
      </c>
      <c r="D24" s="114">
        <v>27500</v>
      </c>
      <c r="E24" s="114">
        <v>27500</v>
      </c>
      <c r="F24" s="115"/>
    </row>
    <row r="25" spans="3:7" x14ac:dyDescent="0.2">
      <c r="C25" s="114" t="s">
        <v>99</v>
      </c>
      <c r="D25" s="125">
        <v>5.45</v>
      </c>
      <c r="E25" s="125">
        <v>6.2</v>
      </c>
      <c r="F25" s="115"/>
    </row>
    <row r="26" spans="3:7" ht="17" thickBot="1" x14ac:dyDescent="0.25">
      <c r="C26" s="139" t="s">
        <v>97</v>
      </c>
      <c r="D26" s="124">
        <v>149875</v>
      </c>
      <c r="E26" s="124">
        <v>170500</v>
      </c>
      <c r="F26" s="136">
        <v>320375</v>
      </c>
    </row>
    <row r="27" spans="3:7" ht="17" thickTop="1" x14ac:dyDescent="0.2"/>
    <row r="28" spans="3:7" x14ac:dyDescent="0.2">
      <c r="C28" s="128" t="s">
        <v>79</v>
      </c>
      <c r="D28" s="128"/>
      <c r="E28" s="133"/>
      <c r="F28" s="133"/>
    </row>
    <row r="29" spans="3:7" x14ac:dyDescent="0.2">
      <c r="C29" s="134" t="s">
        <v>97</v>
      </c>
      <c r="D29" s="12">
        <f>F26</f>
        <v>320375</v>
      </c>
      <c r="E29" s="87"/>
      <c r="F29" s="87"/>
    </row>
    <row r="30" spans="3:7" x14ac:dyDescent="0.2">
      <c r="C30" s="114" t="s">
        <v>91</v>
      </c>
      <c r="D30">
        <f>D14</f>
        <v>27500</v>
      </c>
    </row>
    <row r="31" spans="3:7" x14ac:dyDescent="0.2">
      <c r="C31" s="137" t="s">
        <v>100</v>
      </c>
      <c r="D31" s="138">
        <f>D29/D30</f>
        <v>11.65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6EA677-98BC-6445-BC5F-226BC4291419}">
  <dimension ref="A1:K117"/>
  <sheetViews>
    <sheetView topLeftCell="A46" zoomScale="150" zoomScaleNormal="150" workbookViewId="0">
      <selection activeCell="J11" sqref="J11"/>
    </sheetView>
  </sheetViews>
  <sheetFormatPr baseColWidth="10" defaultRowHeight="16" x14ac:dyDescent="0.2"/>
  <cols>
    <col min="2" max="2" width="10" customWidth="1"/>
    <col min="3" max="3" width="30.5" customWidth="1"/>
    <col min="4" max="4" width="12.6640625" customWidth="1"/>
    <col min="5" max="7" width="12.83203125" customWidth="1"/>
    <col min="8" max="8" width="14" bestFit="1" customWidth="1"/>
    <col min="9" max="9" width="11.5" bestFit="1" customWidth="1"/>
  </cols>
  <sheetData>
    <row r="1" spans="1:11" s="9" customFormat="1" x14ac:dyDescent="0.2">
      <c r="A1" s="9" t="s">
        <v>32</v>
      </c>
    </row>
    <row r="3" spans="1:11" x14ac:dyDescent="0.2">
      <c r="A3" s="9" t="s">
        <v>33</v>
      </c>
    </row>
    <row r="6" spans="1:11" x14ac:dyDescent="0.2">
      <c r="J6" s="2"/>
      <c r="K6" s="14"/>
    </row>
    <row r="7" spans="1:11" x14ac:dyDescent="0.2">
      <c r="J7" s="2"/>
      <c r="K7" s="2"/>
    </row>
    <row r="8" spans="1:11" x14ac:dyDescent="0.2">
      <c r="J8" s="11"/>
      <c r="K8" s="15"/>
    </row>
    <row r="9" spans="1:11" x14ac:dyDescent="0.2">
      <c r="J9" s="11"/>
      <c r="K9" s="15"/>
    </row>
    <row r="10" spans="1:11" x14ac:dyDescent="0.2">
      <c r="C10" s="193"/>
      <c r="D10" s="192" t="s">
        <v>4</v>
      </c>
      <c r="E10" s="192" t="s">
        <v>5</v>
      </c>
      <c r="F10" s="192" t="s">
        <v>6</v>
      </c>
      <c r="G10" s="192" t="s">
        <v>7</v>
      </c>
      <c r="H10" s="192" t="s">
        <v>3</v>
      </c>
      <c r="J10" s="11"/>
      <c r="K10" s="15"/>
    </row>
    <row r="11" spans="1:11" x14ac:dyDescent="0.2">
      <c r="C11" s="68" t="s">
        <v>101</v>
      </c>
      <c r="D11" s="149">
        <v>21000</v>
      </c>
      <c r="E11" s="149">
        <v>26250</v>
      </c>
      <c r="F11" s="149">
        <v>8750</v>
      </c>
      <c r="G11" s="149">
        <v>9000</v>
      </c>
      <c r="H11" s="149">
        <v>65000</v>
      </c>
      <c r="J11" s="11"/>
      <c r="K11" s="15"/>
    </row>
    <row r="12" spans="1:11" x14ac:dyDescent="0.2">
      <c r="C12" s="68" t="s">
        <v>102</v>
      </c>
      <c r="D12" s="147">
        <v>15</v>
      </c>
      <c r="E12" s="147">
        <v>15</v>
      </c>
      <c r="F12" s="147">
        <v>15</v>
      </c>
      <c r="G12" s="147">
        <v>15</v>
      </c>
      <c r="H12" s="147">
        <v>15</v>
      </c>
      <c r="J12" s="11"/>
      <c r="K12" s="15"/>
    </row>
    <row r="13" spans="1:11" ht="17" thickBot="1" x14ac:dyDescent="0.25">
      <c r="C13" s="141" t="s">
        <v>103</v>
      </c>
      <c r="D13" s="148">
        <v>315000</v>
      </c>
      <c r="E13" s="148">
        <v>393750</v>
      </c>
      <c r="F13" s="148">
        <v>131250</v>
      </c>
      <c r="G13" s="148">
        <v>135000</v>
      </c>
      <c r="H13" s="148">
        <v>975000</v>
      </c>
      <c r="J13" s="11"/>
      <c r="K13" s="15"/>
    </row>
    <row r="14" spans="1:11" ht="17" thickTop="1" x14ac:dyDescent="0.2"/>
    <row r="16" spans="1:11" x14ac:dyDescent="0.2">
      <c r="A16" s="9" t="s">
        <v>34</v>
      </c>
    </row>
    <row r="28" spans="3:8" x14ac:dyDescent="0.2">
      <c r="C28" s="144"/>
      <c r="D28" s="192" t="s">
        <v>4</v>
      </c>
      <c r="E28" s="192" t="s">
        <v>5</v>
      </c>
      <c r="F28" s="192" t="s">
        <v>6</v>
      </c>
      <c r="G28" s="192" t="s">
        <v>7</v>
      </c>
      <c r="H28" s="192" t="s">
        <v>113</v>
      </c>
    </row>
    <row r="29" spans="3:8" x14ac:dyDescent="0.2">
      <c r="C29" s="68" t="s">
        <v>101</v>
      </c>
      <c r="D29" s="68">
        <v>21000</v>
      </c>
      <c r="E29" s="68">
        <v>26250</v>
      </c>
      <c r="F29" s="68">
        <v>8750</v>
      </c>
      <c r="G29" s="68">
        <v>9000</v>
      </c>
      <c r="H29" s="68">
        <v>8000</v>
      </c>
    </row>
    <row r="30" spans="3:8" x14ac:dyDescent="0.2">
      <c r="C30" s="68" t="s">
        <v>104</v>
      </c>
      <c r="D30" s="68">
        <v>5250</v>
      </c>
      <c r="E30" s="68">
        <v>1750</v>
      </c>
      <c r="F30" s="68">
        <v>1800</v>
      </c>
      <c r="G30" s="68">
        <v>1600</v>
      </c>
      <c r="H30" s="68">
        <v>0</v>
      </c>
    </row>
    <row r="31" spans="3:8" x14ac:dyDescent="0.2">
      <c r="C31" s="68" t="s">
        <v>105</v>
      </c>
      <c r="D31" s="68">
        <v>26250</v>
      </c>
      <c r="E31" s="68">
        <v>28000</v>
      </c>
      <c r="F31" s="68">
        <v>10550</v>
      </c>
      <c r="G31" s="68">
        <v>10600</v>
      </c>
      <c r="H31" s="68">
        <v>8000</v>
      </c>
    </row>
    <row r="32" spans="3:8" x14ac:dyDescent="0.2">
      <c r="C32" s="68" t="s">
        <v>106</v>
      </c>
      <c r="D32" s="68">
        <v>5250</v>
      </c>
      <c r="E32" s="68">
        <v>5250</v>
      </c>
      <c r="F32" s="68">
        <v>1750</v>
      </c>
      <c r="G32" s="68">
        <v>1800</v>
      </c>
      <c r="H32" s="68">
        <v>1600</v>
      </c>
    </row>
    <row r="33" spans="1:11" x14ac:dyDescent="0.2">
      <c r="C33" s="68" t="s">
        <v>107</v>
      </c>
      <c r="D33" s="68">
        <v>21000</v>
      </c>
      <c r="E33" s="68">
        <v>22750</v>
      </c>
      <c r="F33" s="68">
        <v>8800</v>
      </c>
      <c r="G33" s="68">
        <v>8800</v>
      </c>
      <c r="H33" s="68">
        <v>6400</v>
      </c>
    </row>
    <row r="34" spans="1:11" ht="17" thickBot="1" x14ac:dyDescent="0.25">
      <c r="C34" s="141" t="s">
        <v>3</v>
      </c>
      <c r="D34" s="142"/>
      <c r="E34" s="141"/>
      <c r="F34" s="142"/>
      <c r="G34" s="141">
        <f>SUM(D33:G33)</f>
        <v>61350</v>
      </c>
      <c r="H34" s="142"/>
    </row>
    <row r="35" spans="1:11" ht="17" thickTop="1" x14ac:dyDescent="0.2">
      <c r="K35" s="14"/>
    </row>
    <row r="36" spans="1:11" x14ac:dyDescent="0.2">
      <c r="A36" s="9" t="s">
        <v>35</v>
      </c>
    </row>
    <row r="55" spans="1:9" x14ac:dyDescent="0.2">
      <c r="A55" s="2" t="s">
        <v>27</v>
      </c>
      <c r="C55" s="132"/>
      <c r="D55" s="191" t="s">
        <v>4</v>
      </c>
      <c r="E55" s="191" t="s">
        <v>5</v>
      </c>
      <c r="F55" s="191" t="s">
        <v>6</v>
      </c>
      <c r="G55" s="191" t="s">
        <v>7</v>
      </c>
      <c r="H55" s="191" t="s">
        <v>3</v>
      </c>
    </row>
    <row r="56" spans="1:9" x14ac:dyDescent="0.2">
      <c r="B56" s="68"/>
      <c r="C56" s="57" t="s">
        <v>8</v>
      </c>
      <c r="D56" s="68">
        <v>21000</v>
      </c>
      <c r="E56" s="68">
        <v>22750</v>
      </c>
      <c r="F56" s="68">
        <v>8800</v>
      </c>
      <c r="G56" s="68">
        <v>8800</v>
      </c>
      <c r="H56" s="68">
        <v>61350</v>
      </c>
      <c r="I56" s="8"/>
    </row>
    <row r="57" spans="1:9" x14ac:dyDescent="0.2">
      <c r="B57" s="68"/>
      <c r="C57" s="57" t="s">
        <v>9</v>
      </c>
      <c r="D57" s="144">
        <v>2</v>
      </c>
      <c r="E57" s="144">
        <v>2</v>
      </c>
      <c r="F57" s="144">
        <v>2</v>
      </c>
      <c r="G57" s="144">
        <v>2</v>
      </c>
      <c r="H57" s="144">
        <v>2</v>
      </c>
    </row>
    <row r="58" spans="1:9" x14ac:dyDescent="0.2">
      <c r="B58" s="68"/>
      <c r="C58" s="57" t="s">
        <v>14</v>
      </c>
      <c r="D58" s="68">
        <v>42000</v>
      </c>
      <c r="E58" s="68">
        <v>45500</v>
      </c>
      <c r="F58" s="68">
        <v>17600</v>
      </c>
      <c r="G58" s="68">
        <v>17600</v>
      </c>
      <c r="H58" s="68">
        <v>122700</v>
      </c>
      <c r="I58" s="8"/>
    </row>
    <row r="59" spans="1:9" ht="19" x14ac:dyDescent="0.35">
      <c r="B59" s="68"/>
      <c r="C59" s="143" t="s">
        <v>10</v>
      </c>
      <c r="D59" s="144">
        <v>11375</v>
      </c>
      <c r="E59" s="144">
        <v>4400</v>
      </c>
      <c r="F59" s="144">
        <v>4400</v>
      </c>
      <c r="G59" s="144">
        <v>3200</v>
      </c>
      <c r="H59" s="144">
        <v>3200</v>
      </c>
      <c r="I59" s="16"/>
    </row>
    <row r="60" spans="1:9" x14ac:dyDescent="0.2">
      <c r="B60" s="68"/>
      <c r="C60" s="57" t="s">
        <v>12</v>
      </c>
      <c r="D60" s="68">
        <v>53375</v>
      </c>
      <c r="E60" s="68">
        <v>49900</v>
      </c>
      <c r="F60" s="68">
        <v>22000</v>
      </c>
      <c r="G60" s="68">
        <v>20800</v>
      </c>
      <c r="H60" s="68">
        <v>125900</v>
      </c>
      <c r="I60" s="3"/>
    </row>
    <row r="61" spans="1:9" x14ac:dyDescent="0.2">
      <c r="B61" s="68"/>
      <c r="C61" s="143" t="s">
        <v>13</v>
      </c>
      <c r="D61" s="144">
        <v>0</v>
      </c>
      <c r="E61" s="144">
        <v>11375</v>
      </c>
      <c r="F61" s="144">
        <v>4400</v>
      </c>
      <c r="G61" s="144">
        <v>4400</v>
      </c>
      <c r="H61" s="144">
        <v>0</v>
      </c>
    </row>
    <row r="62" spans="1:9" x14ac:dyDescent="0.2">
      <c r="B62" s="68"/>
      <c r="C62" s="57" t="s">
        <v>11</v>
      </c>
      <c r="D62" s="68">
        <v>53375</v>
      </c>
      <c r="E62" s="68">
        <v>38525</v>
      </c>
      <c r="F62" s="68">
        <v>17600</v>
      </c>
      <c r="G62" s="68">
        <v>16400</v>
      </c>
      <c r="H62" s="68">
        <v>125900</v>
      </c>
    </row>
    <row r="63" spans="1:9" ht="15" customHeight="1" x14ac:dyDescent="0.2">
      <c r="C63" s="68" t="s">
        <v>108</v>
      </c>
      <c r="D63" s="147">
        <v>1.5</v>
      </c>
      <c r="E63" s="147">
        <v>1.5</v>
      </c>
      <c r="F63" s="147">
        <v>1.5</v>
      </c>
      <c r="G63" s="147">
        <v>1.5</v>
      </c>
      <c r="H63" s="147">
        <v>1.5</v>
      </c>
    </row>
    <row r="64" spans="1:9" ht="15" customHeight="1" x14ac:dyDescent="0.2">
      <c r="C64" s="145" t="s">
        <v>109</v>
      </c>
      <c r="D64" s="146">
        <v>80063</v>
      </c>
      <c r="E64" s="146">
        <v>57788</v>
      </c>
      <c r="F64" s="146">
        <v>26400</v>
      </c>
      <c r="G64" s="146">
        <v>24600</v>
      </c>
      <c r="H64" s="146">
        <v>188850</v>
      </c>
    </row>
    <row r="65" spans="1:8" ht="15" customHeight="1" thickBot="1" x14ac:dyDescent="0.25">
      <c r="D65" s="12"/>
      <c r="E65" s="12"/>
      <c r="F65" s="12"/>
      <c r="G65" s="148">
        <v>188850</v>
      </c>
      <c r="H65" s="148">
        <v>188850</v>
      </c>
    </row>
    <row r="66" spans="1:8" ht="15" customHeight="1" thickTop="1" x14ac:dyDescent="0.2"/>
    <row r="67" spans="1:8" ht="15" customHeight="1" x14ac:dyDescent="0.2"/>
    <row r="68" spans="1:8" ht="15" customHeight="1" x14ac:dyDescent="0.2"/>
    <row r="69" spans="1:8" ht="15" customHeight="1" x14ac:dyDescent="0.2"/>
    <row r="70" spans="1:8" ht="15" customHeight="1" x14ac:dyDescent="0.2">
      <c r="A70" s="50" t="s">
        <v>36</v>
      </c>
    </row>
    <row r="71" spans="1:8" ht="15" customHeight="1" x14ac:dyDescent="0.2"/>
    <row r="72" spans="1:8" ht="15" customHeight="1" x14ac:dyDescent="0.2"/>
    <row r="73" spans="1:8" ht="15" customHeight="1" x14ac:dyDescent="0.2"/>
    <row r="74" spans="1:8" ht="15" customHeight="1" x14ac:dyDescent="0.2"/>
    <row r="75" spans="1:8" ht="15" customHeight="1" x14ac:dyDescent="0.2"/>
    <row r="76" spans="1:8" ht="15" customHeight="1" x14ac:dyDescent="0.2"/>
    <row r="77" spans="1:8" ht="15" customHeight="1" x14ac:dyDescent="0.2"/>
    <row r="78" spans="1:8" ht="15" customHeight="1" x14ac:dyDescent="0.2"/>
    <row r="79" spans="1:8" ht="15" customHeight="1" x14ac:dyDescent="0.2">
      <c r="C79" s="150"/>
      <c r="D79" s="150"/>
      <c r="E79" s="150"/>
      <c r="F79" s="150"/>
      <c r="G79" s="150"/>
      <c r="H79" s="150"/>
    </row>
    <row r="80" spans="1:8" ht="15" customHeight="1" x14ac:dyDescent="0.2">
      <c r="A80" s="2" t="s">
        <v>27</v>
      </c>
      <c r="C80" s="189"/>
      <c r="D80" s="190" t="s">
        <v>4</v>
      </c>
      <c r="E80" s="190" t="s">
        <v>5</v>
      </c>
      <c r="F80" s="190" t="s">
        <v>6</v>
      </c>
      <c r="G80" s="190" t="s">
        <v>7</v>
      </c>
      <c r="H80" s="190" t="s">
        <v>3</v>
      </c>
    </row>
    <row r="81" spans="2:9" ht="15" customHeight="1" x14ac:dyDescent="0.2">
      <c r="B81" s="2"/>
      <c r="C81" s="59" t="s">
        <v>8</v>
      </c>
      <c r="D81" s="150">
        <v>21000</v>
      </c>
      <c r="E81" s="150">
        <v>22750</v>
      </c>
      <c r="F81" s="150">
        <v>8800</v>
      </c>
      <c r="G81" s="150">
        <v>8800</v>
      </c>
      <c r="H81" s="150">
        <v>61350</v>
      </c>
      <c r="I81" s="14"/>
    </row>
    <row r="82" spans="2:9" ht="15" customHeight="1" x14ac:dyDescent="0.2">
      <c r="B82" s="2"/>
      <c r="C82" s="59" t="s">
        <v>15</v>
      </c>
      <c r="D82" s="150">
        <v>0.75</v>
      </c>
      <c r="E82" s="150">
        <v>0.75</v>
      </c>
      <c r="F82" s="150">
        <v>0.75</v>
      </c>
      <c r="G82" s="150">
        <v>0.75</v>
      </c>
      <c r="H82" s="150">
        <v>0.75</v>
      </c>
    </row>
    <row r="83" spans="2:9" ht="15" customHeight="1" x14ac:dyDescent="0.2">
      <c r="B83" s="2"/>
      <c r="C83" s="59" t="s">
        <v>16</v>
      </c>
      <c r="D83" s="153">
        <v>15750</v>
      </c>
      <c r="E83" s="153">
        <v>17063</v>
      </c>
      <c r="F83" s="153">
        <v>6600</v>
      </c>
      <c r="G83" s="153">
        <v>6600</v>
      </c>
      <c r="H83" s="153">
        <v>46013</v>
      </c>
      <c r="I83" s="8"/>
    </row>
    <row r="84" spans="2:9" ht="15" customHeight="1" x14ac:dyDescent="0.2">
      <c r="B84" s="2"/>
      <c r="C84" s="151" t="s">
        <v>17</v>
      </c>
      <c r="D84" s="152">
        <v>25</v>
      </c>
      <c r="E84" s="152">
        <v>25</v>
      </c>
      <c r="F84" s="152">
        <v>25</v>
      </c>
      <c r="G84" s="152">
        <v>25</v>
      </c>
      <c r="H84" s="152">
        <v>25</v>
      </c>
      <c r="I84" s="17"/>
    </row>
    <row r="85" spans="2:9" ht="15" customHeight="1" thickBot="1" x14ac:dyDescent="0.25">
      <c r="B85" s="2"/>
      <c r="C85" s="59" t="s">
        <v>114</v>
      </c>
      <c r="D85" s="154">
        <f>PRODUCT(D83:D84)</f>
        <v>393750</v>
      </c>
      <c r="E85" s="154">
        <f t="shared" ref="E85:H85" si="0">PRODUCT(E83:E84)</f>
        <v>426575</v>
      </c>
      <c r="F85" s="154">
        <f t="shared" si="0"/>
        <v>165000</v>
      </c>
      <c r="G85" s="154">
        <f t="shared" si="0"/>
        <v>165000</v>
      </c>
      <c r="H85" s="154">
        <f t="shared" si="0"/>
        <v>1150325</v>
      </c>
      <c r="I85" s="3"/>
    </row>
    <row r="86" spans="2:9" ht="17" thickTop="1" x14ac:dyDescent="0.2"/>
    <row r="91" spans="2:9" ht="21" x14ac:dyDescent="0.25">
      <c r="D91" s="56"/>
      <c r="E91" s="56"/>
      <c r="F91" s="56"/>
      <c r="G91" s="56"/>
      <c r="H91" s="56"/>
      <c r="I91" s="56"/>
    </row>
    <row r="92" spans="2:9" ht="21" x14ac:dyDescent="0.25">
      <c r="D92" s="56"/>
      <c r="E92" s="56"/>
      <c r="F92" s="56"/>
      <c r="G92" s="56"/>
      <c r="H92" s="56"/>
      <c r="I92" s="56"/>
    </row>
    <row r="99" spans="4:9" ht="21" x14ac:dyDescent="0.25">
      <c r="D99" s="56"/>
      <c r="E99" s="56"/>
      <c r="F99" s="56"/>
      <c r="G99" s="56"/>
      <c r="H99" s="56"/>
      <c r="I99" s="56"/>
    </row>
    <row r="100" spans="4:9" ht="21" x14ac:dyDescent="0.25">
      <c r="D100" s="56"/>
      <c r="E100" s="56"/>
      <c r="F100" s="56"/>
      <c r="G100" s="56"/>
      <c r="H100" s="56"/>
      <c r="I100" s="56"/>
    </row>
    <row r="101" spans="4:9" ht="21" x14ac:dyDescent="0.25">
      <c r="D101" s="56"/>
      <c r="E101" s="56"/>
      <c r="F101" s="56"/>
      <c r="G101" s="56"/>
      <c r="H101" s="56"/>
      <c r="I101" s="56"/>
    </row>
    <row r="102" spans="4:9" ht="21" x14ac:dyDescent="0.25">
      <c r="D102" s="56"/>
      <c r="E102" s="56"/>
      <c r="F102" s="56"/>
      <c r="G102" s="56"/>
      <c r="H102" s="56"/>
      <c r="I102" s="56"/>
    </row>
    <row r="103" spans="4:9" ht="21" x14ac:dyDescent="0.25">
      <c r="D103" s="56"/>
      <c r="E103" s="56"/>
      <c r="F103" s="56"/>
      <c r="G103" s="56"/>
      <c r="H103" s="56"/>
      <c r="I103" s="56"/>
    </row>
    <row r="104" spans="4:9" ht="21" x14ac:dyDescent="0.25">
      <c r="D104" s="56"/>
      <c r="E104" s="56"/>
      <c r="F104" s="56"/>
      <c r="G104" s="56"/>
      <c r="H104" s="56"/>
      <c r="I104" s="56"/>
    </row>
    <row r="105" spans="4:9" ht="21" x14ac:dyDescent="0.25">
      <c r="D105" s="56"/>
      <c r="E105" s="56"/>
      <c r="F105" s="56"/>
      <c r="G105" s="56"/>
      <c r="H105" s="56"/>
      <c r="I105" s="56"/>
    </row>
    <row r="106" spans="4:9" ht="21" x14ac:dyDescent="0.25">
      <c r="D106" s="56"/>
      <c r="E106" s="56"/>
      <c r="F106" s="56"/>
      <c r="G106" s="56"/>
      <c r="H106" s="56"/>
      <c r="I106" s="56"/>
    </row>
    <row r="107" spans="4:9" ht="21" x14ac:dyDescent="0.25">
      <c r="D107" s="56"/>
      <c r="E107" s="56"/>
      <c r="F107" s="56"/>
      <c r="G107" s="56"/>
      <c r="H107" s="56"/>
      <c r="I107" s="56"/>
    </row>
    <row r="108" spans="4:9" ht="21" x14ac:dyDescent="0.25">
      <c r="D108" s="56"/>
      <c r="E108" s="56"/>
      <c r="F108" s="56"/>
      <c r="G108" s="56"/>
      <c r="H108" s="56"/>
      <c r="I108" s="56"/>
    </row>
    <row r="109" spans="4:9" ht="21" x14ac:dyDescent="0.25">
      <c r="D109" s="56"/>
      <c r="E109" s="56"/>
      <c r="F109" s="56"/>
      <c r="G109" s="56"/>
      <c r="H109" s="56"/>
      <c r="I109" s="56"/>
    </row>
    <row r="110" spans="4:9" ht="21" x14ac:dyDescent="0.25">
      <c r="D110" s="56"/>
      <c r="E110" s="56"/>
      <c r="F110" s="56"/>
      <c r="G110" s="56"/>
      <c r="H110" s="56"/>
      <c r="I110" s="56"/>
    </row>
    <row r="111" spans="4:9" ht="21" x14ac:dyDescent="0.25">
      <c r="D111" s="56"/>
      <c r="E111" s="56"/>
      <c r="F111" s="56"/>
      <c r="G111" s="56"/>
      <c r="H111" s="56"/>
      <c r="I111" s="56"/>
    </row>
    <row r="112" spans="4:9" ht="21" x14ac:dyDescent="0.25">
      <c r="D112" s="56"/>
      <c r="E112" s="56" t="s">
        <v>4</v>
      </c>
      <c r="F112" s="56" t="s">
        <v>5</v>
      </c>
      <c r="G112" s="56" t="s">
        <v>6</v>
      </c>
      <c r="H112" s="56" t="s">
        <v>7</v>
      </c>
      <c r="I112" s="56" t="s">
        <v>3</v>
      </c>
    </row>
    <row r="113" spans="4:9" ht="21" x14ac:dyDescent="0.25">
      <c r="D113" s="56" t="s">
        <v>8</v>
      </c>
      <c r="E113" s="56">
        <v>21000</v>
      </c>
      <c r="F113" s="56">
        <v>22750</v>
      </c>
      <c r="G113" s="56">
        <v>8800</v>
      </c>
      <c r="H113" s="56">
        <v>8800</v>
      </c>
      <c r="I113" s="56">
        <v>61350</v>
      </c>
    </row>
    <row r="114" spans="4:9" ht="21" x14ac:dyDescent="0.25">
      <c r="D114" s="56" t="s">
        <v>110</v>
      </c>
      <c r="E114" s="56">
        <v>0.75</v>
      </c>
      <c r="F114" s="56">
        <v>0.75</v>
      </c>
      <c r="G114" s="56">
        <v>0.75</v>
      </c>
      <c r="H114" s="56">
        <v>0.75</v>
      </c>
      <c r="I114" s="56">
        <v>0.75</v>
      </c>
    </row>
    <row r="115" spans="4:9" ht="21" x14ac:dyDescent="0.25">
      <c r="D115" s="56" t="s">
        <v>111</v>
      </c>
      <c r="E115" s="56">
        <v>15750</v>
      </c>
      <c r="F115" s="56">
        <v>17063</v>
      </c>
      <c r="G115" s="56">
        <v>6600</v>
      </c>
      <c r="H115" s="56">
        <v>6600</v>
      </c>
      <c r="I115" s="56">
        <v>46013</v>
      </c>
    </row>
    <row r="116" spans="4:9" ht="21" x14ac:dyDescent="0.25">
      <c r="D116" s="56" t="s">
        <v>17</v>
      </c>
      <c r="E116" s="56">
        <v>25</v>
      </c>
      <c r="F116" s="56">
        <v>25</v>
      </c>
      <c r="G116" s="56">
        <v>25</v>
      </c>
      <c r="H116" s="56">
        <v>25</v>
      </c>
      <c r="I116" s="56">
        <v>25</v>
      </c>
    </row>
    <row r="117" spans="4:9" ht="21" x14ac:dyDescent="0.25">
      <c r="D117" s="56" t="s">
        <v>112</v>
      </c>
      <c r="E117" s="56">
        <v>393750</v>
      </c>
      <c r="F117" s="56">
        <v>426563</v>
      </c>
      <c r="G117" s="56">
        <v>165000</v>
      </c>
      <c r="H117" s="56">
        <v>165000</v>
      </c>
      <c r="I117" s="56">
        <v>1150313</v>
      </c>
    </row>
  </sheetData>
  <phoneticPr fontId="7" type="noConversion"/>
  <pageMargins left="0.7" right="0.7" top="0.75" bottom="0.75" header="0.3" footer="0.3"/>
  <ignoredErrors>
    <ignoredError sqref="D85 E85:H85" formulaRange="1"/>
  </ignoredError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F4DE07-4B2C-6C49-BE57-5487275B74B4}">
  <dimension ref="A1:E52"/>
  <sheetViews>
    <sheetView zoomScale="150" zoomScaleNormal="150" workbookViewId="0">
      <selection activeCell="C15" sqref="C15"/>
    </sheetView>
  </sheetViews>
  <sheetFormatPr baseColWidth="10" defaultRowHeight="18" customHeight="1" x14ac:dyDescent="0.2"/>
  <cols>
    <col min="1" max="1" width="5.1640625" style="13" customWidth="1"/>
    <col min="2" max="2" width="86.6640625" customWidth="1"/>
    <col min="3" max="3" width="14.33203125" customWidth="1"/>
  </cols>
  <sheetData>
    <row r="1" spans="1:4" ht="18" customHeight="1" x14ac:dyDescent="0.2">
      <c r="A1" s="13" t="s">
        <v>26</v>
      </c>
      <c r="B1" t="s">
        <v>37</v>
      </c>
    </row>
    <row r="2" spans="1:4" ht="18" customHeight="1" x14ac:dyDescent="0.2">
      <c r="B2" t="s">
        <v>28</v>
      </c>
    </row>
    <row r="3" spans="1:4" ht="18" customHeight="1" x14ac:dyDescent="0.2">
      <c r="B3" t="s">
        <v>29</v>
      </c>
    </row>
    <row r="4" spans="1:4" ht="18" customHeight="1" x14ac:dyDescent="0.2">
      <c r="B4" t="s">
        <v>30</v>
      </c>
    </row>
    <row r="6" spans="1:4" s="9" customFormat="1" ht="18" customHeight="1" x14ac:dyDescent="0.2">
      <c r="A6" s="13" t="s">
        <v>0</v>
      </c>
      <c r="B6" s="9" t="s">
        <v>38</v>
      </c>
    </row>
    <row r="7" spans="1:4" ht="18" customHeight="1" x14ac:dyDescent="0.2">
      <c r="B7" s="57" t="s">
        <v>115</v>
      </c>
      <c r="C7" s="2"/>
    </row>
    <row r="8" spans="1:4" ht="18" customHeight="1" x14ac:dyDescent="0.2">
      <c r="B8" s="68" t="s">
        <v>122</v>
      </c>
      <c r="C8" s="51"/>
      <c r="D8" s="2"/>
    </row>
    <row r="9" spans="1:4" ht="18" customHeight="1" x14ac:dyDescent="0.2">
      <c r="B9" s="62" t="s">
        <v>126</v>
      </c>
      <c r="C9" s="52"/>
      <c r="D9" s="44"/>
    </row>
    <row r="10" spans="1:4" ht="18" customHeight="1" x14ac:dyDescent="0.2">
      <c r="B10" s="68"/>
      <c r="C10" s="52"/>
      <c r="D10" s="44"/>
    </row>
    <row r="11" spans="1:4" ht="18" customHeight="1" x14ac:dyDescent="0.2">
      <c r="A11" s="13" t="s">
        <v>1</v>
      </c>
      <c r="B11" s="9" t="s">
        <v>31</v>
      </c>
      <c r="C11" s="52"/>
      <c r="D11" s="44"/>
    </row>
    <row r="12" spans="1:4" ht="18" customHeight="1" x14ac:dyDescent="0.2">
      <c r="B12" s="68" t="s">
        <v>116</v>
      </c>
      <c r="C12" s="52"/>
      <c r="D12" s="44"/>
    </row>
    <row r="13" spans="1:4" ht="18" customHeight="1" x14ac:dyDescent="0.2">
      <c r="B13" s="68" t="s">
        <v>117</v>
      </c>
      <c r="C13" s="52"/>
      <c r="D13" s="44"/>
    </row>
    <row r="14" spans="1:4" ht="18" customHeight="1" x14ac:dyDescent="0.2">
      <c r="B14" s="68" t="s">
        <v>123</v>
      </c>
      <c r="C14" s="52"/>
      <c r="D14" s="44"/>
    </row>
    <row r="15" spans="1:4" ht="18" customHeight="1" x14ac:dyDescent="0.2">
      <c r="B15" s="68" t="s">
        <v>124</v>
      </c>
      <c r="C15" s="53"/>
      <c r="D15" s="44"/>
    </row>
    <row r="16" spans="1:4" ht="18" customHeight="1" x14ac:dyDescent="0.2">
      <c r="B16" s="62" t="s">
        <v>125</v>
      </c>
      <c r="C16" s="2"/>
      <c r="D16" s="44"/>
    </row>
    <row r="17" spans="1:5" ht="18" customHeight="1" x14ac:dyDescent="0.2">
      <c r="B17" s="68"/>
      <c r="C17" s="2"/>
      <c r="D17" s="44"/>
    </row>
    <row r="18" spans="1:5" s="9" customFormat="1" ht="18" customHeight="1" x14ac:dyDescent="0.2">
      <c r="A18" s="13" t="s">
        <v>2</v>
      </c>
      <c r="B18" s="9" t="s">
        <v>18</v>
      </c>
      <c r="C18" s="2"/>
      <c r="D18" s="2"/>
    </row>
    <row r="19" spans="1:5" ht="18" customHeight="1" x14ac:dyDescent="0.2">
      <c r="B19" s="68" t="s">
        <v>118</v>
      </c>
      <c r="C19" s="2"/>
      <c r="D19" s="2"/>
    </row>
    <row r="20" spans="1:5" ht="18" customHeight="1" x14ac:dyDescent="0.2">
      <c r="B20" s="68" t="s">
        <v>119</v>
      </c>
      <c r="C20" s="2"/>
      <c r="D20" s="2"/>
      <c r="E20" s="46"/>
    </row>
    <row r="21" spans="1:5" ht="18" customHeight="1" x14ac:dyDescent="0.2">
      <c r="B21" s="68" t="s">
        <v>120</v>
      </c>
      <c r="C21" s="2"/>
      <c r="D21" s="2"/>
      <c r="E21" s="47"/>
    </row>
    <row r="22" spans="1:5" ht="18" customHeight="1" x14ac:dyDescent="0.2">
      <c r="A22" s="54"/>
      <c r="B22" s="62" t="s">
        <v>121</v>
      </c>
      <c r="C22" s="2"/>
      <c r="D22" s="2"/>
      <c r="E22" s="47"/>
    </row>
    <row r="23" spans="1:5" ht="18" customHeight="1" x14ac:dyDescent="0.2">
      <c r="A23" s="54"/>
      <c r="C23" s="2"/>
      <c r="D23" s="2"/>
      <c r="E23" s="48"/>
    </row>
    <row r="24" spans="1:5" ht="18" customHeight="1" x14ac:dyDescent="0.2">
      <c r="A24" s="54"/>
      <c r="C24" s="52"/>
      <c r="D24" s="2"/>
      <c r="E24" s="46"/>
    </row>
    <row r="25" spans="1:5" ht="18" customHeight="1" x14ac:dyDescent="0.2">
      <c r="A25"/>
      <c r="B25" s="44"/>
      <c r="E25" s="47"/>
    </row>
    <row r="26" spans="1:5" ht="18" customHeight="1" x14ac:dyDescent="0.2">
      <c r="B26" s="49"/>
    </row>
    <row r="29" spans="1:5" ht="18" customHeight="1" x14ac:dyDescent="0.2">
      <c r="B29" s="2"/>
    </row>
    <row r="30" spans="1:5" ht="18" customHeight="1" x14ac:dyDescent="0.2">
      <c r="B30" s="2"/>
    </row>
    <row r="31" spans="1:5" ht="18" customHeight="1" x14ac:dyDescent="0.2">
      <c r="B31" s="6"/>
    </row>
    <row r="32" spans="1:5" ht="18" customHeight="1" x14ac:dyDescent="0.2">
      <c r="B32" s="44"/>
    </row>
    <row r="33" spans="1:2" ht="18" customHeight="1" x14ac:dyDescent="0.2">
      <c r="B33" s="44"/>
    </row>
    <row r="34" spans="1:2" ht="18" customHeight="1" x14ac:dyDescent="0.2">
      <c r="B34" s="44"/>
    </row>
    <row r="35" spans="1:2" ht="18" customHeight="1" x14ac:dyDescent="0.2">
      <c r="B35" s="44"/>
    </row>
    <row r="36" spans="1:2" ht="18" customHeight="1" x14ac:dyDescent="0.2">
      <c r="B36" s="2"/>
    </row>
    <row r="37" spans="1:2" ht="18" customHeight="1" x14ac:dyDescent="0.2">
      <c r="B37" s="45"/>
    </row>
    <row r="38" spans="1:2" ht="18" customHeight="1" x14ac:dyDescent="0.2">
      <c r="B38" s="44"/>
    </row>
    <row r="39" spans="1:2" s="9" customFormat="1" ht="18" customHeight="1" x14ac:dyDescent="0.2">
      <c r="A39" s="13"/>
      <c r="B39" s="55"/>
    </row>
    <row r="40" spans="1:2" ht="18" customHeight="1" x14ac:dyDescent="0.2">
      <c r="A40"/>
      <c r="B40" s="55"/>
    </row>
    <row r="41" spans="1:2" ht="18" customHeight="1" x14ac:dyDescent="0.2">
      <c r="A41"/>
      <c r="B41" s="44"/>
    </row>
    <row r="42" spans="1:2" ht="18" customHeight="1" x14ac:dyDescent="0.2">
      <c r="A42"/>
      <c r="B42" s="55"/>
    </row>
    <row r="43" spans="1:2" ht="18" customHeight="1" x14ac:dyDescent="0.2">
      <c r="A43"/>
    </row>
    <row r="44" spans="1:2" ht="18" customHeight="1" x14ac:dyDescent="0.2">
      <c r="A44"/>
    </row>
    <row r="45" spans="1:2" ht="18" customHeight="1" x14ac:dyDescent="0.2">
      <c r="A45"/>
    </row>
    <row r="46" spans="1:2" ht="18" customHeight="1" x14ac:dyDescent="0.2">
      <c r="A46"/>
    </row>
    <row r="47" spans="1:2" ht="18" customHeight="1" x14ac:dyDescent="0.2">
      <c r="A47"/>
    </row>
    <row r="48" spans="1:2" ht="18" customHeight="1" x14ac:dyDescent="0.2">
      <c r="A48"/>
    </row>
    <row r="49" spans="1:1" ht="18" customHeight="1" x14ac:dyDescent="0.2">
      <c r="A49"/>
    </row>
    <row r="50" spans="1:1" ht="18" customHeight="1" x14ac:dyDescent="0.2">
      <c r="A50"/>
    </row>
    <row r="51" spans="1:1" ht="18" customHeight="1" x14ac:dyDescent="0.2">
      <c r="A51"/>
    </row>
    <row r="52" spans="1:1" ht="18" customHeight="1" x14ac:dyDescent="0.2">
      <c r="A52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391170-B606-294F-A267-720C324A984C}">
  <dimension ref="A1:I40"/>
  <sheetViews>
    <sheetView topLeftCell="A7" zoomScale="160" zoomScaleNormal="160" workbookViewId="0">
      <selection activeCell="F27" sqref="F27"/>
    </sheetView>
  </sheetViews>
  <sheetFormatPr baseColWidth="10" defaultRowHeight="16" x14ac:dyDescent="0.2"/>
  <cols>
    <col min="2" max="2" width="15.33203125" customWidth="1"/>
    <col min="3" max="3" width="21.83203125" customWidth="1"/>
    <col min="4" max="4" width="15.5" customWidth="1"/>
    <col min="5" max="5" width="16.33203125" customWidth="1"/>
    <col min="6" max="6" width="16.5" customWidth="1"/>
    <col min="7" max="7" width="17" customWidth="1"/>
  </cols>
  <sheetData>
    <row r="1" spans="1:9" x14ac:dyDescent="0.2">
      <c r="A1" s="9" t="s">
        <v>19</v>
      </c>
    </row>
    <row r="2" spans="1:9" x14ac:dyDescent="0.2">
      <c r="A2" s="9" t="s">
        <v>20</v>
      </c>
    </row>
    <row r="4" spans="1:9" x14ac:dyDescent="0.2">
      <c r="F4" s="175"/>
      <c r="G4" s="67"/>
    </row>
    <row r="8" spans="1:9" x14ac:dyDescent="0.2">
      <c r="A8" s="9" t="s">
        <v>22</v>
      </c>
    </row>
    <row r="9" spans="1:9" x14ac:dyDescent="0.2">
      <c r="A9" s="9" t="s">
        <v>21</v>
      </c>
    </row>
    <row r="10" spans="1:9" x14ac:dyDescent="0.2">
      <c r="A10" s="9"/>
    </row>
    <row r="11" spans="1:9" x14ac:dyDescent="0.2">
      <c r="B11" s="170" t="s">
        <v>138</v>
      </c>
      <c r="C11" s="168" t="s">
        <v>133</v>
      </c>
      <c r="D11" s="159" t="s">
        <v>128</v>
      </c>
      <c r="E11" s="159"/>
      <c r="F11" s="159" t="s">
        <v>129</v>
      </c>
      <c r="G11" s="159"/>
    </row>
    <row r="12" spans="1:9" x14ac:dyDescent="0.2">
      <c r="A12" s="2"/>
      <c r="B12" s="171"/>
      <c r="C12" s="169"/>
      <c r="D12" s="160" t="s">
        <v>130</v>
      </c>
      <c r="E12" s="160" t="s">
        <v>131</v>
      </c>
      <c r="F12" s="160" t="s">
        <v>130</v>
      </c>
      <c r="G12" s="160" t="s">
        <v>131</v>
      </c>
      <c r="H12" s="2"/>
      <c r="I12" s="2"/>
    </row>
    <row r="13" spans="1:9" x14ac:dyDescent="0.2">
      <c r="A13" s="2"/>
      <c r="B13" s="161">
        <v>1</v>
      </c>
      <c r="C13" s="162">
        <f>1/(1+12%)^1</f>
        <v>0.89285714285714279</v>
      </c>
      <c r="D13" s="163">
        <v>32000</v>
      </c>
      <c r="E13" s="163">
        <f>D13*C13</f>
        <v>28571.428571428569</v>
      </c>
      <c r="F13" s="163">
        <v>7500</v>
      </c>
      <c r="G13" s="163">
        <f>F13*C13</f>
        <v>6696.4285714285706</v>
      </c>
      <c r="H13" s="2"/>
      <c r="I13" s="2"/>
    </row>
    <row r="14" spans="1:9" x14ac:dyDescent="0.2">
      <c r="A14" s="4"/>
      <c r="B14" s="164">
        <v>2</v>
      </c>
      <c r="C14" s="165">
        <f>1/(1+12%)^2</f>
        <v>0.79719387755102034</v>
      </c>
      <c r="D14" s="163">
        <v>22500</v>
      </c>
      <c r="E14" s="163">
        <f t="shared" ref="E14:E15" si="0">D14*C14</f>
        <v>17936.862244897959</v>
      </c>
      <c r="F14" s="163">
        <v>23500</v>
      </c>
      <c r="G14" s="163">
        <f t="shared" ref="G14:G15" si="1">F14*C14</f>
        <v>18734.056122448979</v>
      </c>
      <c r="H14" s="2"/>
      <c r="I14" s="2"/>
    </row>
    <row r="15" spans="1:9" x14ac:dyDescent="0.2">
      <c r="A15" s="4"/>
      <c r="B15" s="166">
        <v>3</v>
      </c>
      <c r="C15" s="165">
        <f>1/(1+12%)^3</f>
        <v>0.71178024781341087</v>
      </c>
      <c r="D15" s="163">
        <v>5000</v>
      </c>
      <c r="E15" s="163">
        <f t="shared" si="0"/>
        <v>3558.9012390670546</v>
      </c>
      <c r="F15" s="163">
        <v>28000</v>
      </c>
      <c r="G15" s="163">
        <f>F15*C15</f>
        <v>19929.846938775503</v>
      </c>
      <c r="H15" s="2"/>
      <c r="I15" s="2"/>
    </row>
    <row r="16" spans="1:9" ht="17" thickBot="1" x14ac:dyDescent="0.25">
      <c r="A16" s="4"/>
      <c r="B16" s="173"/>
      <c r="C16" s="157" t="s">
        <v>132</v>
      </c>
      <c r="D16" s="157"/>
      <c r="E16" s="89">
        <f>SUM(E13:E15)</f>
        <v>50067.192055393578</v>
      </c>
      <c r="F16" s="158"/>
      <c r="G16" s="174">
        <f>SUM(G13:G15)</f>
        <v>45360.331632653055</v>
      </c>
      <c r="H16" s="2"/>
      <c r="I16" s="2"/>
    </row>
    <row r="17" spans="1:9" ht="17" thickTop="1" x14ac:dyDescent="0.2">
      <c r="A17" s="4"/>
      <c r="B17" s="156"/>
      <c r="C17" s="156"/>
      <c r="D17" s="155"/>
      <c r="E17" s="155"/>
      <c r="F17" s="155"/>
      <c r="G17" s="155"/>
      <c r="H17" s="2"/>
      <c r="I17" s="2"/>
    </row>
    <row r="18" spans="1:9" x14ac:dyDescent="0.2">
      <c r="A18" s="19"/>
      <c r="B18" s="20"/>
      <c r="C18" s="20"/>
      <c r="D18" s="2"/>
      <c r="E18" s="2"/>
      <c r="F18" s="2"/>
      <c r="G18" s="2"/>
      <c r="H18" s="2"/>
      <c r="I18" s="2"/>
    </row>
    <row r="19" spans="1:9" x14ac:dyDescent="0.2">
      <c r="A19" s="2"/>
      <c r="B19" s="59" t="s">
        <v>134</v>
      </c>
      <c r="C19" s="2"/>
      <c r="D19" s="2"/>
      <c r="E19" s="2"/>
      <c r="F19" s="21"/>
      <c r="G19" s="2"/>
      <c r="H19" s="2"/>
      <c r="I19" s="2"/>
    </row>
    <row r="20" spans="1:9" x14ac:dyDescent="0.2">
      <c r="A20" s="2"/>
      <c r="B20" s="2"/>
      <c r="C20" s="2"/>
      <c r="F20" s="12"/>
    </row>
    <row r="21" spans="1:9" x14ac:dyDescent="0.2">
      <c r="B21" s="112"/>
      <c r="C21" s="111" t="s">
        <v>128</v>
      </c>
      <c r="D21" s="111" t="s">
        <v>129</v>
      </c>
      <c r="F21" s="12"/>
      <c r="G21" s="172"/>
      <c r="H21" s="172"/>
    </row>
    <row r="22" spans="1:9" x14ac:dyDescent="0.2">
      <c r="A22" s="9"/>
      <c r="B22" s="112" t="s">
        <v>136</v>
      </c>
      <c r="C22" s="113">
        <f>E16</f>
        <v>50067.192055393578</v>
      </c>
      <c r="D22" s="113">
        <f>G16</f>
        <v>45360.331632653055</v>
      </c>
    </row>
    <row r="23" spans="1:9" x14ac:dyDescent="0.2">
      <c r="A23" s="9"/>
      <c r="B23" s="112" t="s">
        <v>135</v>
      </c>
      <c r="C23" s="113">
        <v>35000</v>
      </c>
      <c r="D23" s="113">
        <v>35000</v>
      </c>
    </row>
    <row r="24" spans="1:9" ht="17" thickBot="1" x14ac:dyDescent="0.25">
      <c r="A24" s="9"/>
      <c r="B24" s="176" t="s">
        <v>137</v>
      </c>
      <c r="C24" s="177">
        <f>C22-C23</f>
        <v>15067.192055393578</v>
      </c>
      <c r="D24" s="177">
        <f>D22-D23</f>
        <v>10360.331632653055</v>
      </c>
    </row>
    <row r="25" spans="1:9" ht="17" thickTop="1" x14ac:dyDescent="0.2">
      <c r="A25" s="2"/>
    </row>
    <row r="26" spans="1:9" x14ac:dyDescent="0.2">
      <c r="A26" s="4"/>
      <c r="B26" s="19"/>
      <c r="C26" s="2"/>
      <c r="D26" s="2"/>
      <c r="E26" s="2"/>
    </row>
    <row r="27" spans="1:9" x14ac:dyDescent="0.2">
      <c r="A27" s="4"/>
      <c r="B27" s="7"/>
      <c r="C27" s="2"/>
      <c r="D27" s="2"/>
      <c r="E27" s="2"/>
    </row>
    <row r="28" spans="1:9" x14ac:dyDescent="0.2">
      <c r="A28" s="4"/>
      <c r="B28" s="7"/>
      <c r="C28" s="2"/>
      <c r="D28" s="2"/>
      <c r="E28" s="2"/>
    </row>
    <row r="29" spans="1:9" x14ac:dyDescent="0.2">
      <c r="A29" s="4"/>
      <c r="B29" s="7"/>
      <c r="C29" s="2"/>
      <c r="D29" s="2"/>
      <c r="E29" s="2"/>
    </row>
    <row r="30" spans="1:9" x14ac:dyDescent="0.2">
      <c r="A30" s="4"/>
      <c r="B30" s="7"/>
      <c r="C30" s="2"/>
      <c r="D30" s="2"/>
      <c r="E30" s="2"/>
    </row>
    <row r="31" spans="1:9" x14ac:dyDescent="0.2">
      <c r="A31" s="4"/>
      <c r="B31" s="7"/>
      <c r="C31" s="2"/>
      <c r="D31" s="2"/>
      <c r="E31" s="2"/>
    </row>
    <row r="32" spans="1:9" x14ac:dyDescent="0.2">
      <c r="A32" s="4"/>
      <c r="B32" s="7"/>
      <c r="C32" s="2"/>
      <c r="D32" s="2"/>
      <c r="E32" s="2"/>
    </row>
    <row r="33" spans="1:5" x14ac:dyDescent="0.2">
      <c r="A33" s="4"/>
      <c r="B33" s="7"/>
      <c r="C33" s="2"/>
      <c r="D33" s="2"/>
      <c r="E33" s="2"/>
    </row>
    <row r="34" spans="1:5" x14ac:dyDescent="0.2">
      <c r="A34" s="4"/>
      <c r="B34" s="7"/>
      <c r="C34" s="2"/>
      <c r="D34" s="2"/>
      <c r="E34" s="2"/>
    </row>
    <row r="35" spans="1:5" x14ac:dyDescent="0.2">
      <c r="A35" s="4"/>
      <c r="B35" s="7"/>
      <c r="C35" s="2"/>
      <c r="D35" s="2"/>
      <c r="E35" s="2"/>
    </row>
    <row r="36" spans="1:5" x14ac:dyDescent="0.2">
      <c r="A36" s="19"/>
      <c r="B36" s="43"/>
      <c r="C36" s="2"/>
      <c r="D36" s="2"/>
      <c r="E36" s="2"/>
    </row>
    <row r="37" spans="1:5" x14ac:dyDescent="0.2">
      <c r="A37" s="2"/>
      <c r="B37" s="2"/>
      <c r="C37" s="2"/>
      <c r="D37" s="2"/>
      <c r="E37" s="2"/>
    </row>
    <row r="38" spans="1:5" x14ac:dyDescent="0.2">
      <c r="A38" s="19"/>
      <c r="B38" s="21"/>
      <c r="C38" s="2"/>
      <c r="D38" s="2"/>
      <c r="E38" s="2"/>
    </row>
    <row r="39" spans="1:5" x14ac:dyDescent="0.2">
      <c r="A39" s="2"/>
      <c r="B39" s="2"/>
      <c r="C39" s="2"/>
      <c r="D39" s="2"/>
      <c r="E39" s="2"/>
    </row>
    <row r="40" spans="1:5" x14ac:dyDescent="0.2">
      <c r="A40" s="2"/>
      <c r="B40" s="2"/>
      <c r="C40" s="2"/>
      <c r="D40" s="2"/>
      <c r="E40" s="2"/>
    </row>
  </sheetData>
  <mergeCells count="5">
    <mergeCell ref="D11:E11"/>
    <mergeCell ref="F11:G11"/>
    <mergeCell ref="C16:D16"/>
    <mergeCell ref="C11:C12"/>
    <mergeCell ref="B11:B1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65E671-CFA6-E242-967F-7F51C040364E}">
  <dimension ref="A1:G27"/>
  <sheetViews>
    <sheetView topLeftCell="A8" zoomScale="160" zoomScaleNormal="160" workbookViewId="0">
      <selection activeCell="I24" sqref="I24"/>
    </sheetView>
  </sheetViews>
  <sheetFormatPr baseColWidth="10" defaultRowHeight="16" x14ac:dyDescent="0.2"/>
  <cols>
    <col min="2" max="2" width="9.6640625" customWidth="1"/>
    <col min="3" max="3" width="16" customWidth="1"/>
    <col min="4" max="4" width="18.33203125" customWidth="1"/>
    <col min="5" max="5" width="17.6640625" customWidth="1"/>
    <col min="6" max="6" width="16.5" customWidth="1"/>
    <col min="7" max="7" width="17" customWidth="1"/>
  </cols>
  <sheetData>
    <row r="1" spans="1:6" x14ac:dyDescent="0.2">
      <c r="A1" s="9" t="s">
        <v>23</v>
      </c>
    </row>
    <row r="2" spans="1:6" x14ac:dyDescent="0.2">
      <c r="A2" s="9" t="s">
        <v>24</v>
      </c>
    </row>
    <row r="3" spans="1:6" x14ac:dyDescent="0.2">
      <c r="A3" s="9" t="s">
        <v>25</v>
      </c>
    </row>
    <row r="5" spans="1:6" x14ac:dyDescent="0.2">
      <c r="A5" s="2"/>
      <c r="C5" s="59" t="s">
        <v>141</v>
      </c>
      <c r="D5" s="2"/>
      <c r="E5" s="2"/>
    </row>
    <row r="6" spans="1:6" x14ac:dyDescent="0.2">
      <c r="A6" s="4"/>
      <c r="D6" s="57"/>
      <c r="E6" s="57"/>
      <c r="F6" s="57"/>
    </row>
    <row r="7" spans="1:6" x14ac:dyDescent="0.2">
      <c r="A7" s="4"/>
      <c r="B7" s="7"/>
      <c r="C7" s="59" t="s">
        <v>140</v>
      </c>
      <c r="D7" s="85"/>
      <c r="E7" s="85"/>
      <c r="F7" s="57"/>
    </row>
    <row r="8" spans="1:6" x14ac:dyDescent="0.2">
      <c r="A8" s="4"/>
      <c r="B8" s="7"/>
      <c r="C8" s="86" t="s">
        <v>142</v>
      </c>
      <c r="D8" s="57" t="s">
        <v>139</v>
      </c>
      <c r="E8" s="2"/>
    </row>
    <row r="9" spans="1:6" x14ac:dyDescent="0.2">
      <c r="A9" s="4"/>
      <c r="B9" s="7"/>
      <c r="C9" s="178" t="s">
        <v>143</v>
      </c>
      <c r="D9" s="150" t="s">
        <v>144</v>
      </c>
      <c r="E9" s="2"/>
    </row>
    <row r="10" spans="1:6" x14ac:dyDescent="0.2">
      <c r="A10" s="4"/>
      <c r="B10" s="7"/>
      <c r="C10" s="2"/>
      <c r="D10" s="2"/>
      <c r="E10" s="2"/>
    </row>
    <row r="11" spans="1:6" x14ac:dyDescent="0.2">
      <c r="A11" s="4"/>
      <c r="B11" s="7"/>
      <c r="C11" s="160" t="s">
        <v>127</v>
      </c>
      <c r="D11" s="182" t="s">
        <v>145</v>
      </c>
    </row>
    <row r="12" spans="1:6" x14ac:dyDescent="0.2">
      <c r="A12" s="4"/>
      <c r="B12" s="7"/>
      <c r="C12" s="167">
        <v>1</v>
      </c>
      <c r="D12" s="179">
        <f>1/(1+6%)^C12</f>
        <v>0.94339622641509424</v>
      </c>
      <c r="E12" s="2"/>
    </row>
    <row r="13" spans="1:6" x14ac:dyDescent="0.2">
      <c r="A13" s="4"/>
      <c r="B13" s="7"/>
      <c r="C13" s="167">
        <f>C12+1</f>
        <v>2</v>
      </c>
      <c r="D13" s="179">
        <f t="shared" ref="D13:D19" si="0">1/(1+6%)^C13</f>
        <v>0.88999644001423983</v>
      </c>
      <c r="E13" s="2"/>
    </row>
    <row r="14" spans="1:6" x14ac:dyDescent="0.2">
      <c r="A14" s="4"/>
      <c r="B14" s="7"/>
      <c r="C14" s="167">
        <f t="shared" ref="C14:C20" si="1">C13+1</f>
        <v>3</v>
      </c>
      <c r="D14" s="179">
        <f t="shared" si="0"/>
        <v>0.8396192830323016</v>
      </c>
      <c r="E14" s="2"/>
    </row>
    <row r="15" spans="1:6" x14ac:dyDescent="0.2">
      <c r="A15" s="4"/>
      <c r="B15" s="7"/>
      <c r="C15" s="167">
        <f t="shared" si="1"/>
        <v>4</v>
      </c>
      <c r="D15" s="179">
        <f t="shared" si="0"/>
        <v>0.79209366323802044</v>
      </c>
      <c r="E15" s="2"/>
    </row>
    <row r="16" spans="1:6" x14ac:dyDescent="0.2">
      <c r="A16" s="19"/>
      <c r="B16" s="43"/>
      <c r="C16" s="167">
        <f t="shared" si="1"/>
        <v>5</v>
      </c>
      <c r="D16" s="179">
        <f t="shared" si="0"/>
        <v>0.74725817286605689</v>
      </c>
      <c r="E16" s="2"/>
    </row>
    <row r="17" spans="1:7" x14ac:dyDescent="0.2">
      <c r="A17" s="2"/>
      <c r="B17" s="2"/>
      <c r="C17" s="167">
        <f t="shared" si="1"/>
        <v>6</v>
      </c>
      <c r="D17" s="179">
        <f t="shared" si="0"/>
        <v>0.70496054043967626</v>
      </c>
      <c r="E17" s="2"/>
    </row>
    <row r="18" spans="1:7" x14ac:dyDescent="0.2">
      <c r="A18" s="19"/>
      <c r="B18" s="21"/>
      <c r="C18" s="167">
        <f t="shared" si="1"/>
        <v>7</v>
      </c>
      <c r="D18" s="179">
        <f t="shared" si="0"/>
        <v>0.66505711362233599</v>
      </c>
      <c r="E18" s="2"/>
    </row>
    <row r="19" spans="1:7" x14ac:dyDescent="0.2">
      <c r="A19" s="2"/>
      <c r="B19" s="2"/>
      <c r="C19" s="167">
        <f t="shared" si="1"/>
        <v>8</v>
      </c>
      <c r="D19" s="179">
        <f t="shared" si="0"/>
        <v>0.62741237134182648</v>
      </c>
      <c r="E19" s="2"/>
    </row>
    <row r="20" spans="1:7" ht="34" x14ac:dyDescent="0.2">
      <c r="A20" s="2"/>
      <c r="B20" s="2"/>
      <c r="C20" s="180" t="s">
        <v>146</v>
      </c>
      <c r="D20" s="181">
        <f>SUM(D12:D19)</f>
        <v>6.2097938109695505</v>
      </c>
    </row>
    <row r="22" spans="1:7" ht="34" x14ac:dyDescent="0.2">
      <c r="C22" s="112"/>
      <c r="D22" s="183" t="s">
        <v>130</v>
      </c>
      <c r="E22" s="180" t="s">
        <v>148</v>
      </c>
      <c r="F22" s="112"/>
      <c r="G22" s="132"/>
    </row>
    <row r="23" spans="1:7" x14ac:dyDescent="0.2">
      <c r="C23" s="111" t="s">
        <v>135</v>
      </c>
      <c r="D23" s="113">
        <v>60000</v>
      </c>
      <c r="E23" s="122">
        <v>1</v>
      </c>
      <c r="F23" s="113">
        <f>PRODUCT(D23:E23)</f>
        <v>60000</v>
      </c>
      <c r="G23" s="185" t="s">
        <v>150</v>
      </c>
    </row>
    <row r="24" spans="1:7" x14ac:dyDescent="0.2">
      <c r="C24" s="111" t="s">
        <v>147</v>
      </c>
      <c r="D24" s="113">
        <v>9950</v>
      </c>
      <c r="E24" s="184">
        <f>D20</f>
        <v>6.2097938109695505</v>
      </c>
      <c r="F24" s="113">
        <f>PRODUCT(D24:E24)</f>
        <v>61787.448419147026</v>
      </c>
      <c r="G24" s="186" t="s">
        <v>149</v>
      </c>
    </row>
    <row r="25" spans="1:7" x14ac:dyDescent="0.2">
      <c r="C25" s="187" t="s">
        <v>137</v>
      </c>
      <c r="D25" s="112"/>
      <c r="E25" s="112"/>
      <c r="F25" s="188">
        <f>F24-F23</f>
        <v>1787.4484191470256</v>
      </c>
      <c r="G25" s="84"/>
    </row>
    <row r="27" spans="1:7" x14ac:dyDescent="0.2">
      <c r="C27" s="9" t="s">
        <v>151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Chapter 5, PB2</vt:lpstr>
      <vt:lpstr>Chapter 5, PB3</vt:lpstr>
      <vt:lpstr>Chapter 5, PB5</vt:lpstr>
      <vt:lpstr>Chapter 7, PB7</vt:lpstr>
      <vt:lpstr>Chapter 8, PA4</vt:lpstr>
      <vt:lpstr>Chapter 11, PA7</vt:lpstr>
      <vt:lpstr>Chapter 11, PA10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Shi, Shiaoming</dc:creator>
  <cp:lastModifiedBy>Tejal Sadanand Tandel</cp:lastModifiedBy>
  <dcterms:created xsi:type="dcterms:W3CDTF">2021-02-26T03:43:28Z</dcterms:created>
  <dcterms:modified xsi:type="dcterms:W3CDTF">2022-11-21T02:49:34Z</dcterms:modified>
</cp:coreProperties>
</file>